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7.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comments8.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3\"/>
    </mc:Choice>
  </mc:AlternateContent>
  <xr:revisionPtr revIDLastSave="0" documentId="8_{6A6D2ED1-3965-48DE-B1C8-3D5E96C6C44D}" xr6:coauthVersionLast="45" xr6:coauthVersionMax="45" xr10:uidLastSave="{00000000-0000-0000-0000-000000000000}"/>
  <bookViews>
    <workbookView xWindow="31005" yWindow="75" windowWidth="19875" windowHeight="15495" activeTab="6" xr2:uid="{00000000-000D-0000-FFFF-FFFF00000000}"/>
  </bookViews>
  <sheets>
    <sheet name="Tabell 3.1" sheetId="9" r:id="rId1"/>
    <sheet name="Tabell 3.3" sheetId="1" r:id="rId2"/>
    <sheet name="Tabell 3.4" sheetId="2" r:id="rId3"/>
    <sheet name="Tabell 3.5" sheetId="12" r:id="rId4"/>
    <sheet name="Figur 3.1" sheetId="14" r:id="rId5"/>
    <sheet name="Figur 3.2" sheetId="4" r:id="rId6"/>
    <sheet name="Figur 3.4" sheetId="5" r:id="rId7"/>
    <sheet name="Figur 3.6" sheetId="6"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0" i="9" l="1"/>
  <c r="U10" i="9"/>
  <c r="T10" i="9"/>
  <c r="S10" i="9"/>
  <c r="R10" i="9"/>
  <c r="Q10" i="9"/>
  <c r="P10" i="9"/>
  <c r="O10" i="9"/>
  <c r="N10" i="9"/>
  <c r="M10" i="9"/>
  <c r="L10" i="9"/>
  <c r="K10" i="9"/>
  <c r="J10" i="9"/>
  <c r="I10" i="9"/>
  <c r="H10" i="9"/>
  <c r="G10" i="9"/>
  <c r="F10" i="9"/>
  <c r="E10" i="9"/>
  <c r="D10" i="9"/>
  <c r="C10" i="9"/>
  <c r="B10" i="9"/>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M10" i="14"/>
  <c r="N10" i="14"/>
  <c r="O10" i="14"/>
  <c r="P10" i="14"/>
  <c r="Q10" i="14"/>
  <c r="R10" i="14"/>
  <c r="S10" i="14"/>
  <c r="T10" i="14"/>
  <c r="U10" i="14"/>
  <c r="V10" i="14"/>
  <c r="M12" i="14"/>
  <c r="N12" i="14"/>
  <c r="O12" i="14"/>
  <c r="P12" i="14"/>
  <c r="Q12" i="14"/>
  <c r="R12" i="14"/>
  <c r="R16" i="14" s="1"/>
  <c r="S12" i="14"/>
  <c r="S16" i="14" s="1"/>
  <c r="T12" i="14"/>
  <c r="T16" i="14" s="1"/>
  <c r="U12" i="14"/>
  <c r="V12" i="14"/>
  <c r="V16" i="14"/>
  <c r="M14" i="14"/>
  <c r="M16" i="14"/>
  <c r="N14" i="14"/>
  <c r="N16" i="14"/>
  <c r="O14" i="14"/>
  <c r="P14" i="14"/>
  <c r="P16" i="14" s="1"/>
  <c r="Q14" i="14"/>
  <c r="R14" i="14"/>
  <c r="S14" i="14"/>
  <c r="T14" i="14"/>
  <c r="U14" i="14"/>
  <c r="U16" i="14" s="1"/>
  <c r="V14" i="14"/>
  <c r="L14" i="14"/>
  <c r="K14" i="14"/>
  <c r="J14" i="14"/>
  <c r="I14" i="14"/>
  <c r="H14" i="14"/>
  <c r="G14" i="14"/>
  <c r="G16" i="14" s="1"/>
  <c r="F14" i="14"/>
  <c r="F16" i="14"/>
  <c r="E14" i="14"/>
  <c r="D14" i="14"/>
  <c r="C14" i="14"/>
  <c r="B14" i="14"/>
  <c r="B16" i="14" s="1"/>
  <c r="L12" i="14"/>
  <c r="L16" i="14" s="1"/>
  <c r="K12" i="14"/>
  <c r="K16" i="14" s="1"/>
  <c r="J12" i="14"/>
  <c r="J16" i="14" s="1"/>
  <c r="I12" i="14"/>
  <c r="I16" i="14" s="1"/>
  <c r="H12" i="14"/>
  <c r="H16" i="14"/>
  <c r="G12" i="14"/>
  <c r="F12" i="14"/>
  <c r="E12" i="14"/>
  <c r="E16" i="14" s="1"/>
  <c r="D12" i="14"/>
  <c r="D16" i="14" s="1"/>
  <c r="C12" i="14"/>
  <c r="B12" i="14"/>
  <c r="L10" i="14"/>
  <c r="K10" i="14"/>
  <c r="J10" i="14"/>
  <c r="I10" i="14"/>
  <c r="H10" i="14"/>
  <c r="G10" i="14"/>
  <c r="F10" i="14"/>
  <c r="E10" i="14"/>
  <c r="D10" i="14"/>
  <c r="C10" i="14"/>
  <c r="B10" i="14"/>
  <c r="AC28" i="2"/>
  <c r="B8" i="2"/>
  <c r="E11" i="2" s="1"/>
  <c r="B7" i="1"/>
  <c r="C10" i="1" s="1"/>
  <c r="V14" i="9"/>
  <c r="U14" i="9"/>
  <c r="T14" i="9"/>
  <c r="S14" i="9"/>
  <c r="S16" i="9"/>
  <c r="R14" i="9"/>
  <c r="R16" i="9"/>
  <c r="Q14" i="9"/>
  <c r="P14" i="9"/>
  <c r="O14" i="9"/>
  <c r="N14" i="9"/>
  <c r="M14" i="9"/>
  <c r="L14" i="9"/>
  <c r="K14" i="9"/>
  <c r="K16" i="9"/>
  <c r="J14" i="9"/>
  <c r="I14" i="9"/>
  <c r="H14" i="9"/>
  <c r="G14" i="9"/>
  <c r="F14" i="9"/>
  <c r="E14" i="9"/>
  <c r="D14" i="9"/>
  <c r="C14" i="9"/>
  <c r="B14" i="9"/>
  <c r="B16" i="9"/>
  <c r="V12" i="9"/>
  <c r="V16" i="9"/>
  <c r="U12" i="9"/>
  <c r="T12" i="9"/>
  <c r="T16" i="9" s="1"/>
  <c r="S12" i="9"/>
  <c r="R12" i="9"/>
  <c r="Q12" i="9"/>
  <c r="P12" i="9"/>
  <c r="P16" i="9" s="1"/>
  <c r="O12" i="9"/>
  <c r="O16" i="9" s="1"/>
  <c r="N12" i="9"/>
  <c r="M12" i="9"/>
  <c r="L12" i="9"/>
  <c r="K12" i="9"/>
  <c r="J12" i="9"/>
  <c r="J16" i="9" s="1"/>
  <c r="I12" i="9"/>
  <c r="H12" i="9"/>
  <c r="H16" i="9" s="1"/>
  <c r="G12" i="9"/>
  <c r="G16" i="9" s="1"/>
  <c r="F12" i="9"/>
  <c r="E12" i="9"/>
  <c r="D12" i="9"/>
  <c r="D16" i="9" s="1"/>
  <c r="C12" i="9"/>
  <c r="C16" i="9" s="1"/>
  <c r="B12" i="9"/>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F9" i="12"/>
  <c r="E9" i="12"/>
  <c r="D9" i="12"/>
  <c r="C9" i="12"/>
  <c r="B9" i="12"/>
  <c r="F8" i="12"/>
  <c r="E8" i="12"/>
  <c r="D8" i="12"/>
  <c r="C8" i="12"/>
  <c r="B8" i="12"/>
  <c r="F7" i="12"/>
  <c r="E7" i="12"/>
  <c r="D7" i="12"/>
  <c r="C7" i="12"/>
  <c r="B7" i="12"/>
  <c r="F6" i="12"/>
  <c r="E6" i="12"/>
  <c r="D6" i="12"/>
  <c r="C6" i="12"/>
  <c r="B6" i="12"/>
  <c r="B9" i="5"/>
  <c r="B17" i="5" s="1"/>
  <c r="B8" i="5"/>
  <c r="B15" i="5" s="1"/>
  <c r="B7" i="5"/>
  <c r="B13" i="5" s="1"/>
  <c r="B9" i="4"/>
  <c r="B8" i="4"/>
  <c r="B7" i="4"/>
  <c r="B14" i="2"/>
  <c r="B16" i="2"/>
  <c r="B19" i="2" s="1"/>
  <c r="M7" i="5"/>
  <c r="C14" i="5" s="1"/>
  <c r="N7" i="5"/>
  <c r="D14" i="5" s="1"/>
  <c r="O7" i="5"/>
  <c r="E14" i="5" s="1"/>
  <c r="P7" i="5"/>
  <c r="F14" i="5" s="1"/>
  <c r="Q7" i="5"/>
  <c r="G14" i="5" s="1"/>
  <c r="R7" i="5"/>
  <c r="H14" i="5" s="1"/>
  <c r="S7" i="5"/>
  <c r="I14" i="5" s="1"/>
  <c r="T7" i="5"/>
  <c r="J14" i="5" s="1"/>
  <c r="U7" i="5"/>
  <c r="K14" i="5" s="1"/>
  <c r="V7" i="5"/>
  <c r="L14" i="5" s="1"/>
  <c r="M8" i="5"/>
  <c r="C16" i="5" s="1"/>
  <c r="N8" i="5"/>
  <c r="D16" i="5" s="1"/>
  <c r="O8" i="5"/>
  <c r="E16" i="5" s="1"/>
  <c r="P8" i="5"/>
  <c r="F16" i="5" s="1"/>
  <c r="Q8" i="5"/>
  <c r="G16" i="5" s="1"/>
  <c r="R8" i="5"/>
  <c r="H16" i="5" s="1"/>
  <c r="S8" i="5"/>
  <c r="I16" i="5" s="1"/>
  <c r="T8" i="5"/>
  <c r="J16" i="5" s="1"/>
  <c r="U8" i="5"/>
  <c r="K16" i="5" s="1"/>
  <c r="V8" i="5"/>
  <c r="L16" i="5" s="1"/>
  <c r="M9" i="5"/>
  <c r="C18" i="5" s="1"/>
  <c r="N9" i="5"/>
  <c r="D18" i="5" s="1"/>
  <c r="O9" i="5"/>
  <c r="E18" i="5" s="1"/>
  <c r="P9" i="5"/>
  <c r="F18" i="5" s="1"/>
  <c r="Q9" i="5"/>
  <c r="G18" i="5" s="1"/>
  <c r="R9" i="5"/>
  <c r="H18" i="5" s="1"/>
  <c r="S9" i="5"/>
  <c r="I18" i="5" s="1"/>
  <c r="T9" i="5"/>
  <c r="J18" i="5" s="1"/>
  <c r="U9" i="5"/>
  <c r="K18" i="5" s="1"/>
  <c r="V9" i="5"/>
  <c r="L18" i="5" s="1"/>
  <c r="D7" i="5"/>
  <c r="D13" i="5" s="1"/>
  <c r="E7" i="5"/>
  <c r="E13" i="5" s="1"/>
  <c r="F7" i="5"/>
  <c r="F13" i="5" s="1"/>
  <c r="G7" i="5"/>
  <c r="G13" i="5" s="1"/>
  <c r="H7" i="5"/>
  <c r="H13" i="5" s="1"/>
  <c r="I7" i="5"/>
  <c r="I13" i="5" s="1"/>
  <c r="J7" i="5"/>
  <c r="J13" i="5" s="1"/>
  <c r="K7" i="5"/>
  <c r="K13" i="5" s="1"/>
  <c r="L7" i="5"/>
  <c r="L13" i="5" s="1"/>
  <c r="D8" i="5"/>
  <c r="D15" i="5" s="1"/>
  <c r="E8" i="5"/>
  <c r="E15" i="5" s="1"/>
  <c r="F8" i="5"/>
  <c r="F15" i="5" s="1"/>
  <c r="G8" i="5"/>
  <c r="G15" i="5" s="1"/>
  <c r="H8" i="5"/>
  <c r="H15" i="5" s="1"/>
  <c r="I8" i="5"/>
  <c r="I15" i="5" s="1"/>
  <c r="J8" i="5"/>
  <c r="J15" i="5" s="1"/>
  <c r="K8" i="5"/>
  <c r="K15" i="5" s="1"/>
  <c r="L8" i="5"/>
  <c r="L15" i="5" s="1"/>
  <c r="D9" i="5"/>
  <c r="D17" i="5" s="1"/>
  <c r="E9" i="5"/>
  <c r="E17" i="5" s="1"/>
  <c r="F9" i="5"/>
  <c r="F17" i="5" s="1"/>
  <c r="G9" i="5"/>
  <c r="G17" i="5" s="1"/>
  <c r="H9" i="5"/>
  <c r="H17" i="5" s="1"/>
  <c r="I9" i="5"/>
  <c r="I17" i="5" s="1"/>
  <c r="J9" i="5"/>
  <c r="J17" i="5" s="1"/>
  <c r="K9" i="5"/>
  <c r="K17" i="5" s="1"/>
  <c r="L9" i="5"/>
  <c r="L17" i="5" s="1"/>
  <c r="C9" i="5"/>
  <c r="C17" i="5" s="1"/>
  <c r="C8" i="5"/>
  <c r="C15" i="5" s="1"/>
  <c r="C7" i="5"/>
  <c r="C13" i="5" s="1"/>
  <c r="M7" i="4"/>
  <c r="N7" i="4"/>
  <c r="O7" i="4"/>
  <c r="P7" i="4"/>
  <c r="Q7" i="4"/>
  <c r="R7" i="4"/>
  <c r="S7" i="4"/>
  <c r="T7" i="4"/>
  <c r="U7" i="4"/>
  <c r="V7" i="4"/>
  <c r="M8" i="4"/>
  <c r="N8" i="4"/>
  <c r="O8" i="4"/>
  <c r="P8" i="4"/>
  <c r="Q8" i="4"/>
  <c r="R8" i="4"/>
  <c r="S8" i="4"/>
  <c r="T8" i="4"/>
  <c r="U8" i="4"/>
  <c r="V8" i="4"/>
  <c r="M9" i="4"/>
  <c r="N9" i="4"/>
  <c r="O9" i="4"/>
  <c r="P9" i="4"/>
  <c r="Q9" i="4"/>
  <c r="R9" i="4"/>
  <c r="S9" i="4"/>
  <c r="T9" i="4"/>
  <c r="U9" i="4"/>
  <c r="V9" i="4"/>
  <c r="E7" i="4"/>
  <c r="F7" i="4"/>
  <c r="G7" i="4"/>
  <c r="H7" i="4"/>
  <c r="I7" i="4"/>
  <c r="J7" i="4"/>
  <c r="K7" i="4"/>
  <c r="L7" i="4"/>
  <c r="E8" i="4"/>
  <c r="F8" i="4"/>
  <c r="G8" i="4"/>
  <c r="H8" i="4"/>
  <c r="I8" i="4"/>
  <c r="J8" i="4"/>
  <c r="K8" i="4"/>
  <c r="L8" i="4"/>
  <c r="E9" i="4"/>
  <c r="F9" i="4"/>
  <c r="G9" i="4"/>
  <c r="H9" i="4"/>
  <c r="I9" i="4"/>
  <c r="J9" i="4"/>
  <c r="K9" i="4"/>
  <c r="L9" i="4"/>
  <c r="D7" i="4"/>
  <c r="D8" i="4"/>
  <c r="D9" i="4"/>
  <c r="C8" i="4"/>
  <c r="C9" i="4"/>
  <c r="C7" i="4"/>
  <c r="B13" i="1"/>
  <c r="C11" i="1" s="1"/>
  <c r="O16" i="14"/>
  <c r="Q16" i="14"/>
  <c r="C16" i="14"/>
  <c r="C12" i="2"/>
  <c r="C17" i="2"/>
  <c r="K11" i="2"/>
  <c r="I11" i="2"/>
  <c r="I13" i="2" s="1"/>
  <c r="M11" i="2"/>
  <c r="M16" i="2" s="1"/>
  <c r="N11" i="2"/>
  <c r="N16" i="2" s="1"/>
  <c r="R11" i="2"/>
  <c r="R16" i="2" s="1"/>
  <c r="U16" i="9"/>
  <c r="L16" i="9"/>
  <c r="E16" i="9"/>
  <c r="F16" i="9"/>
  <c r="M16" i="9"/>
  <c r="Q16" i="9"/>
  <c r="N16" i="9"/>
  <c r="I16" i="9"/>
  <c r="H11" i="2"/>
  <c r="J11" i="2"/>
  <c r="J16" i="2" s="1"/>
  <c r="J19" i="2" s="1"/>
  <c r="V11" i="2"/>
  <c r="Q11" i="2"/>
  <c r="Q13" i="2" s="1"/>
  <c r="U11" i="2"/>
  <c r="K16" i="2"/>
  <c r="S11" i="2"/>
  <c r="C11" i="2"/>
  <c r="C16" i="2" s="1"/>
  <c r="O11" i="2"/>
  <c r="L11" i="2"/>
  <c r="T11" i="2"/>
  <c r="T13" i="2" s="1"/>
  <c r="P11" i="2"/>
  <c r="P16" i="2" s="1"/>
  <c r="Q16" i="2"/>
  <c r="O16" i="2"/>
  <c r="H16" i="2"/>
  <c r="L16" i="2"/>
  <c r="U16" i="2"/>
  <c r="V16" i="2"/>
  <c r="S16" i="2"/>
  <c r="S19" i="2" s="1"/>
  <c r="H12" i="2"/>
  <c r="H17" i="2"/>
  <c r="H19" i="2" s="1"/>
  <c r="I12" i="2"/>
  <c r="I17" i="2"/>
  <c r="J12" i="2"/>
  <c r="J17" i="2" s="1"/>
  <c r="K12" i="2"/>
  <c r="K17" i="2" s="1"/>
  <c r="K19" i="2" s="1"/>
  <c r="L12" i="2"/>
  <c r="L17" i="2" s="1"/>
  <c r="L19" i="2" s="1"/>
  <c r="L13" i="2"/>
  <c r="M12" i="2"/>
  <c r="M17" i="2"/>
  <c r="M13" i="2"/>
  <c r="N12" i="2"/>
  <c r="N13" i="2" s="1"/>
  <c r="O12" i="2"/>
  <c r="O17" i="2" s="1"/>
  <c r="O19" i="2" s="1"/>
  <c r="P12" i="2"/>
  <c r="P17" i="2" s="1"/>
  <c r="Q12" i="2"/>
  <c r="Q17" i="2" s="1"/>
  <c r="Q19" i="2" s="1"/>
  <c r="R12" i="2"/>
  <c r="R17" i="2"/>
  <c r="S12" i="2"/>
  <c r="S17" i="2"/>
  <c r="S13" i="2"/>
  <c r="T12" i="2"/>
  <c r="T17" i="2"/>
  <c r="U12" i="2"/>
  <c r="U17" i="2"/>
  <c r="V12" i="2"/>
  <c r="V17" i="2" s="1"/>
  <c r="V19" i="2" s="1"/>
  <c r="C12" i="1" l="1"/>
  <c r="C13" i="1" s="1"/>
  <c r="D10" i="1"/>
  <c r="U19" i="2"/>
  <c r="R13" i="2"/>
  <c r="C13" i="2"/>
  <c r="C14" i="2" s="1"/>
  <c r="D12" i="2" s="1"/>
  <c r="I16" i="2"/>
  <c r="I19" i="2" s="1"/>
  <c r="U13" i="2"/>
  <c r="H13" i="2"/>
  <c r="M19" i="2"/>
  <c r="F11" i="2"/>
  <c r="F16" i="2" s="1"/>
  <c r="N17" i="2"/>
  <c r="N19" i="2" s="1"/>
  <c r="K13" i="2"/>
  <c r="D11" i="2"/>
  <c r="D16" i="2" s="1"/>
  <c r="G11" i="2"/>
  <c r="G16" i="2" s="1"/>
  <c r="P19" i="2"/>
  <c r="E16" i="2"/>
  <c r="V13" i="2"/>
  <c r="P13" i="2"/>
  <c r="O13" i="2"/>
  <c r="J13" i="2"/>
  <c r="T16" i="2"/>
  <c r="T19" i="2"/>
  <c r="C19" i="2"/>
  <c r="R19" i="2"/>
  <c r="E10" i="1" l="1"/>
  <c r="D11" i="1"/>
  <c r="D12" i="1" s="1"/>
  <c r="D13" i="1" s="1"/>
  <c r="D17" i="2"/>
  <c r="D19" i="2" s="1"/>
  <c r="D13" i="2"/>
  <c r="D14" i="2" s="1"/>
  <c r="E11" i="1" l="1"/>
  <c r="E12" i="1"/>
  <c r="E13" i="1" s="1"/>
  <c r="E12" i="2"/>
  <c r="E17" i="2" l="1"/>
  <c r="E19" i="2" s="1"/>
  <c r="E13" i="2"/>
  <c r="E14" i="2" s="1"/>
  <c r="F12" i="2" l="1"/>
  <c r="F17" i="2" l="1"/>
  <c r="F19" i="2" s="1"/>
  <c r="F13" i="2"/>
  <c r="F14" i="2" s="1"/>
  <c r="G12" i="2" l="1"/>
  <c r="G13" i="2" l="1"/>
  <c r="G14" i="2" s="1"/>
  <c r="H14" i="2" s="1"/>
  <c r="I14" i="2" s="1"/>
  <c r="J14" i="2" s="1"/>
  <c r="K14" i="2" s="1"/>
  <c r="L14" i="2" s="1"/>
  <c r="M14" i="2" s="1"/>
  <c r="N14" i="2" s="1"/>
  <c r="O14" i="2" s="1"/>
  <c r="P14" i="2" s="1"/>
  <c r="Q14" i="2" s="1"/>
  <c r="R14" i="2" s="1"/>
  <c r="S14" i="2" s="1"/>
  <c r="T14" i="2" s="1"/>
  <c r="U14" i="2" s="1"/>
  <c r="V14" i="2" s="1"/>
  <c r="G17" i="2"/>
  <c r="G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Dette regnarket beregner sluttverdi, renter, enkel rente og rentes rente ved alternative innskudd, rentesatser og sparelengde. Modellen er brukt i tabell 3.1 og figur 3.1. Fet font angir inngangsverdi, dvs. data du må legge inn. Vanlig font betyr utgangsverdi, dvs. beregnede tall.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Dette regnearket beregner annuitet, rente, avdrag og restlån for et treårig lån. Modellen er brukt i tabell 3.3.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Dette regnearket beregner annuitet, rente, avdrag, restlån, spart skatt på grunn av renter, og kontantstrøm for låntaker før og etter skatt. Lånet kan ha inntil 20 perioders avdragstid. Modellen er brukt i tabell 3.4.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Beregner korrekt korttidsrente for alternative kombinasjoner av årsrente og antall terminer pr. år. Modellen er brukt i tabell 3.5.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400-000001000000}">
      <text>
        <r>
          <rPr>
            <sz val="11"/>
            <color indexed="81"/>
            <rFont val="Times New Roman"/>
            <family val="1"/>
          </rPr>
          <t>Dette regnarket beregner sluttverdi, rente, enkel rente og rentes rente ved alternative innskudd, rentesatser og sparelengdre. Modellen er brukt i tabell 3.1 og figur 3.1. Fet font angir inngangsverdi, dvs. data du må legge inn. Vanlig font betyr utgangsverdi, dvs. beregnede tall.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Dette regnearket beregner sluttverdi av et innskudd ved alternative rentesatser og sparelenger opp til 20 perioder. Modellen er brukt i figur 3.2. Fet font angir inngangsverdi, dvs. data du må legge inn. Vanlig font betyr utgangsverdi, dvs. beregnede tall.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Beregner nåverdi av et fremtidig beløp ved alternative rentesatser og fremtidige tidspunkter. Modellen er brukt i figur 3.4. Fet font angir inngangsverdi, dvs. data du må legge inn. Vanlig font betyr utgangsverdi, dvs. beregnede tall.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 xml:space="preserve">Her beregnes nåverdi av en annuitet ved alternative levetider. Modellen er brukt i figur 3.6. Kan også brukes i figur 3.5. Fet font angir inngangsverdi, dvs. data du må legge inn. Vanlig font betyr utgangsverdi, dvs. beregnede tall.
</t>
        </r>
      </text>
    </comment>
  </commentList>
</comments>
</file>

<file path=xl/sharedStrings.xml><?xml version="1.0" encoding="utf-8"?>
<sst xmlns="http://schemas.openxmlformats.org/spreadsheetml/2006/main" count="112" uniqueCount="44">
  <si>
    <t>Annuitet</t>
  </si>
  <si>
    <t xml:space="preserve">Rente </t>
  </si>
  <si>
    <t>Avdrag</t>
  </si>
  <si>
    <t>Restlån</t>
  </si>
  <si>
    <t xml:space="preserve"> </t>
  </si>
  <si>
    <t>Rente</t>
  </si>
  <si>
    <t>Lån</t>
  </si>
  <si>
    <t>Avdragstid</t>
  </si>
  <si>
    <t>Skattesats</t>
  </si>
  <si>
    <t>Innskudd</t>
  </si>
  <si>
    <t>Rentesats, %</t>
  </si>
  <si>
    <t>Sparelengde, perioder</t>
  </si>
  <si>
    <t>Nåverdi</t>
  </si>
  <si>
    <t>Annuitetens</t>
  </si>
  <si>
    <t>1: Sluttverdi</t>
  </si>
  <si>
    <t>2: Renter</t>
  </si>
  <si>
    <t>3: Enkel rente</t>
  </si>
  <si>
    <t>4: Rentes rente</t>
  </si>
  <si>
    <t xml:space="preserve">    linje 2 - linje 3</t>
  </si>
  <si>
    <t>7.  Kontantstrøm</t>
  </si>
  <si>
    <t xml:space="preserve">     etter skatt</t>
  </si>
  <si>
    <t>6.  Spart skatt</t>
  </si>
  <si>
    <t xml:space="preserve">     før skatt</t>
  </si>
  <si>
    <t>5.  Kontantstrøm</t>
  </si>
  <si>
    <t>4.  Restlån</t>
  </si>
  <si>
    <t>3.  Avdrag</t>
  </si>
  <si>
    <t xml:space="preserve">2.  Rente </t>
  </si>
  <si>
    <t>1.  Annuitet</t>
  </si>
  <si>
    <t>Tidspunkt</t>
  </si>
  <si>
    <t>Les dette</t>
  </si>
  <si>
    <t>Spareperiode</t>
  </si>
  <si>
    <t>Sparelengde, år</t>
  </si>
  <si>
    <t>Antall terminer pr. år</t>
  </si>
  <si>
    <t>Årsrente, %</t>
  </si>
  <si>
    <t>Fremtidig beløp</t>
  </si>
  <si>
    <t>Rente, %</t>
  </si>
  <si>
    <r>
      <t xml:space="preserve">    50 000·0,03·</t>
    </r>
    <r>
      <rPr>
        <i/>
        <sz val="11"/>
        <rFont val="Times New Roman"/>
        <family val="1"/>
      </rPr>
      <t>T</t>
    </r>
  </si>
  <si>
    <r>
      <t xml:space="preserve">    50 000·(1,03</t>
    </r>
    <r>
      <rPr>
        <i/>
        <vertAlign val="superscript"/>
        <sz val="11"/>
        <rFont val="Times New Roman"/>
        <family val="1"/>
      </rPr>
      <t>T</t>
    </r>
    <r>
      <rPr>
        <sz val="11"/>
        <rFont val="Times New Roman"/>
        <family val="1"/>
      </rPr>
      <t>-1)</t>
    </r>
  </si>
  <si>
    <r>
      <t xml:space="preserve">    50 000·1,03</t>
    </r>
    <r>
      <rPr>
        <i/>
        <vertAlign val="superscript"/>
        <sz val="11"/>
        <rFont val="Times New Roman"/>
        <family val="1"/>
      </rPr>
      <t>T</t>
    </r>
  </si>
  <si>
    <t>År</t>
  </si>
  <si>
    <r>
      <t>Spareperiode (</t>
    </r>
    <r>
      <rPr>
        <i/>
        <sz val="11"/>
        <rFont val="Times New Roman"/>
        <family val="1"/>
      </rPr>
      <t>T</t>
    </r>
    <r>
      <rPr>
        <sz val="11"/>
        <rFont val="Times New Roman"/>
        <family val="1"/>
      </rPr>
      <t>)</t>
    </r>
  </si>
  <si>
    <t>Levetid (perioder)</t>
  </si>
  <si>
    <t>Nåverdi ved</t>
  </si>
  <si>
    <t>uendelig levetid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</si>
</sst>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8" x14ac:knownFonts="1">
    <font>
      <sz val="10"/>
      <name val="Arial"/>
    </font>
    <font>
      <sz val="8"/>
      <name val="Arial"/>
      <family val="2"/>
    </font>
    <font>
      <b/>
      <sz val="11"/>
      <name val="Times New Roman"/>
      <family val="1"/>
    </font>
    <font>
      <sz val="11"/>
      <name val="Times New Roman"/>
      <family val="1"/>
    </font>
    <font>
      <b/>
      <i/>
      <sz val="11"/>
      <name val="Times New Roman"/>
      <family val="1"/>
    </font>
    <font>
      <i/>
      <sz val="11"/>
      <name val="Times New Roman"/>
      <family val="1"/>
    </font>
    <font>
      <sz val="11"/>
      <color indexed="81"/>
      <name val="Times New Roman"/>
      <family val="1"/>
    </font>
    <font>
      <i/>
      <vertAlign val="superscript"/>
      <sz val="1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Alignment="1">
      <alignment horizontal="right"/>
    </xf>
    <xf numFmtId="0" fontId="3" fillId="0" borderId="0" xfId="0" applyFont="1"/>
    <xf numFmtId="3" fontId="3" fillId="0" borderId="0" xfId="0" applyNumberFormat="1" applyFont="1"/>
    <xf numFmtId="3" fontId="2" fillId="0" borderId="0" xfId="0" applyNumberFormat="1" applyFont="1" applyAlignment="1">
      <alignment horizontal="right"/>
    </xf>
    <xf numFmtId="3" fontId="3" fillId="0" borderId="0" xfId="0" applyNumberFormat="1" applyFont="1" applyAlignment="1">
      <alignment horizontal="right"/>
    </xf>
    <xf numFmtId="4" fontId="2" fillId="0" borderId="0" xfId="0" applyNumberFormat="1" applyFont="1" applyAlignment="1">
      <alignment horizontal="right"/>
    </xf>
    <xf numFmtId="3" fontId="4" fillId="0" borderId="0" xfId="0" applyNumberFormat="1" applyFont="1"/>
    <xf numFmtId="3" fontId="3" fillId="0" borderId="1" xfId="0" applyNumberFormat="1" applyFont="1" applyBorder="1" applyAlignment="1">
      <alignment horizontal="center"/>
    </xf>
    <xf numFmtId="3" fontId="3" fillId="0" borderId="1" xfId="0" applyNumberFormat="1" applyFont="1" applyBorder="1" applyAlignment="1">
      <alignment horizontal="right"/>
    </xf>
    <xf numFmtId="3" fontId="3" fillId="0" borderId="2" xfId="0" applyNumberFormat="1" applyFont="1" applyBorder="1"/>
    <xf numFmtId="3" fontId="3" fillId="0" borderId="2" xfId="0" applyNumberFormat="1" applyFont="1" applyBorder="1" applyAlignment="1">
      <alignment horizontal="right"/>
    </xf>
    <xf numFmtId="3" fontId="2" fillId="0" borderId="0" xfId="0" applyNumberFormat="1" applyFont="1"/>
    <xf numFmtId="3" fontId="3" fillId="0" borderId="1" xfId="0" applyNumberFormat="1" applyFont="1" applyBorder="1"/>
    <xf numFmtId="3" fontId="5" fillId="0" borderId="0" xfId="0" applyNumberFormat="1" applyFont="1" applyAlignment="1">
      <alignment horizontal="right"/>
    </xf>
    <xf numFmtId="3" fontId="5" fillId="0" borderId="0" xfId="0" applyNumberFormat="1" applyFont="1"/>
    <xf numFmtId="0" fontId="3" fillId="0" borderId="0" xfId="0" applyFont="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3" fontId="2" fillId="0" borderId="0" xfId="0" applyNumberFormat="1" applyFont="1" applyAlignment="1">
      <alignment horizontal="center"/>
    </xf>
    <xf numFmtId="3" fontId="2" fillId="0" borderId="2" xfId="0" applyNumberFormat="1" applyFont="1" applyBorder="1" applyAlignment="1">
      <alignment horizontal="center"/>
    </xf>
    <xf numFmtId="3" fontId="3" fillId="0" borderId="0" xfId="0" applyNumberFormat="1" applyFont="1" applyAlignment="1">
      <alignment horizontal="center"/>
    </xf>
    <xf numFmtId="4" fontId="2" fillId="0" borderId="0" xfId="0" applyNumberFormat="1" applyFont="1"/>
    <xf numFmtId="2" fontId="3" fillId="0" borderId="0" xfId="0" applyNumberFormat="1" applyFont="1" applyAlignment="1">
      <alignment horizontal="center"/>
    </xf>
    <xf numFmtId="164" fontId="3" fillId="0" borderId="0" xfId="0" applyNumberFormat="1" applyFont="1" applyAlignment="1">
      <alignment horizontal="right"/>
    </xf>
    <xf numFmtId="165" fontId="3" fillId="0" borderId="0" xfId="0" applyNumberFormat="1" applyFont="1" applyAlignment="1">
      <alignment horizontal="right"/>
    </xf>
    <xf numFmtId="10" fontId="3" fillId="0" borderId="0" xfId="0" applyNumberFormat="1" applyFont="1" applyAlignment="1">
      <alignment horizontal="center"/>
    </xf>
    <xf numFmtId="10" fontId="3" fillId="0" borderId="2" xfId="0" applyNumberFormat="1" applyFont="1" applyBorder="1" applyAlignment="1">
      <alignment horizontal="center"/>
    </xf>
    <xf numFmtId="3" fontId="3" fillId="0" borderId="0" xfId="0" applyNumberFormat="1" applyFont="1" applyAlignment="1">
      <alignment horizontal="left"/>
    </xf>
    <xf numFmtId="0" fontId="3" fillId="0" borderId="1" xfId="0" applyFont="1" applyBorder="1" applyAlignment="1">
      <alignment horizontal="right"/>
    </xf>
    <xf numFmtId="0" fontId="3" fillId="0" borderId="2" xfId="0" applyFont="1" applyBorder="1" applyAlignment="1">
      <alignment horizontal="center"/>
    </xf>
    <xf numFmtId="2" fontId="3" fillId="0" borderId="2" xfId="0" applyNumberFormat="1" applyFont="1" applyBorder="1" applyAlignment="1">
      <alignment horizontal="center"/>
    </xf>
    <xf numFmtId="0" fontId="3" fillId="0" borderId="2" xfId="0" applyFont="1" applyBorder="1"/>
    <xf numFmtId="3" fontId="3" fillId="0" borderId="0" xfId="0" applyNumberFormat="1"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393489363887"/>
          <c:y val="8.476197930527074E-2"/>
          <c:w val="0.74880470245764663"/>
          <c:h val="0.61188915655245635"/>
        </c:manualLayout>
      </c:layout>
      <c:lineChart>
        <c:grouping val="standard"/>
        <c:varyColors val="0"/>
        <c:ser>
          <c:idx val="0"/>
          <c:order val="0"/>
          <c:tx>
            <c:v>Sluttverdi</c:v>
          </c:tx>
          <c:spPr>
            <a:ln w="19050">
              <a:solidFill>
                <a:srgbClr val="00008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3.1'!$B$10:$V$10</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75D3-4B1A-BF6D-ACD5B0492209}"/>
            </c:ext>
          </c:extLst>
        </c:ser>
        <c:ser>
          <c:idx val="1"/>
          <c:order val="1"/>
          <c:tx>
            <c:v>Renter</c:v>
          </c:tx>
          <c:spPr>
            <a:ln w="19050">
              <a:solidFill>
                <a:srgbClr val="FF00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3.1'!$B$12:$V$12</c:f>
              <c:numCache>
                <c:formatCode>#,##0</c:formatCode>
                <c:ptCount val="21"/>
                <c:pt idx="0">
                  <c:v>0</c:v>
                </c:pt>
                <c:pt idx="1">
                  <c:v>1500.0000000000014</c:v>
                </c:pt>
                <c:pt idx="2">
                  <c:v>3044.9999999999977</c:v>
                </c:pt>
                <c:pt idx="3">
                  <c:v>4636.3500000000004</c:v>
                </c:pt>
                <c:pt idx="4">
                  <c:v>6275.4404999999961</c:v>
                </c:pt>
                <c:pt idx="5">
                  <c:v>7963.7037149999924</c:v>
                </c:pt>
                <c:pt idx="6">
                  <c:v>9702.6148264499952</c:v>
                </c:pt>
                <c:pt idx="7">
                  <c:v>11493.693271243499</c:v>
                </c:pt>
                <c:pt idx="8">
                  <c:v>13338.504069380797</c:v>
                </c:pt>
                <c:pt idx="9">
                  <c:v>15238.659191462222</c:v>
                </c:pt>
                <c:pt idx="10">
                  <c:v>17195.818967206091</c:v>
                </c:pt>
                <c:pt idx="11">
                  <c:v>19211.693536222276</c:v>
                </c:pt>
                <c:pt idx="12">
                  <c:v>21288.044342308931</c:v>
                </c:pt>
                <c:pt idx="13">
                  <c:v>23426.685672578194</c:v>
                </c:pt>
                <c:pt idx="14">
                  <c:v>25629.486242755549</c:v>
                </c:pt>
                <c:pt idx="15">
                  <c:v>27898.37083003822</c:v>
                </c:pt>
                <c:pt idx="16">
                  <c:v>30235.321954939354</c:v>
                </c:pt>
                <c:pt idx="17">
                  <c:v>32642.381613587535</c:v>
                </c:pt>
                <c:pt idx="18">
                  <c:v>35121.653061995159</c:v>
                </c:pt>
                <c:pt idx="19">
                  <c:v>37675.302653855011</c:v>
                </c:pt>
                <c:pt idx="20">
                  <c:v>40305.561733470662</c:v>
                </c:pt>
              </c:numCache>
            </c:numRef>
          </c:val>
          <c:smooth val="0"/>
          <c:extLst>
            <c:ext xmlns:c16="http://schemas.microsoft.com/office/drawing/2014/chart" uri="{C3380CC4-5D6E-409C-BE32-E72D297353CC}">
              <c16:uniqueId val="{00000001-75D3-4B1A-BF6D-ACD5B0492209}"/>
            </c:ext>
          </c:extLst>
        </c:ser>
        <c:ser>
          <c:idx val="2"/>
          <c:order val="2"/>
          <c:tx>
            <c:v>Enkel rente</c:v>
          </c:tx>
          <c:spPr>
            <a:ln w="19050">
              <a:solidFill>
                <a:srgbClr val="FF0000"/>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3.1'!$B$14:$V$14</c:f>
              <c:numCache>
                <c:formatCode>#,##0</c:formatCode>
                <c:ptCount val="21"/>
                <c:pt idx="0">
                  <c:v>0</c:v>
                </c:pt>
                <c:pt idx="1">
                  <c:v>1500</c:v>
                </c:pt>
                <c:pt idx="2">
                  <c:v>3000</c:v>
                </c:pt>
                <c:pt idx="3">
                  <c:v>4500</c:v>
                </c:pt>
                <c:pt idx="4">
                  <c:v>6000</c:v>
                </c:pt>
                <c:pt idx="5">
                  <c:v>7500</c:v>
                </c:pt>
                <c:pt idx="6">
                  <c:v>9000</c:v>
                </c:pt>
                <c:pt idx="7">
                  <c:v>10500</c:v>
                </c:pt>
                <c:pt idx="8">
                  <c:v>12000</c:v>
                </c:pt>
                <c:pt idx="9">
                  <c:v>13500</c:v>
                </c:pt>
                <c:pt idx="10">
                  <c:v>15000</c:v>
                </c:pt>
                <c:pt idx="11">
                  <c:v>16500</c:v>
                </c:pt>
                <c:pt idx="12">
                  <c:v>18000</c:v>
                </c:pt>
                <c:pt idx="13">
                  <c:v>19500</c:v>
                </c:pt>
                <c:pt idx="14">
                  <c:v>21000</c:v>
                </c:pt>
                <c:pt idx="15">
                  <c:v>22500</c:v>
                </c:pt>
                <c:pt idx="16">
                  <c:v>24000</c:v>
                </c:pt>
                <c:pt idx="17">
                  <c:v>25500</c:v>
                </c:pt>
                <c:pt idx="18">
                  <c:v>27000</c:v>
                </c:pt>
                <c:pt idx="19">
                  <c:v>28500</c:v>
                </c:pt>
                <c:pt idx="20">
                  <c:v>30000</c:v>
                </c:pt>
              </c:numCache>
            </c:numRef>
          </c:val>
          <c:smooth val="0"/>
          <c:extLst>
            <c:ext xmlns:c16="http://schemas.microsoft.com/office/drawing/2014/chart" uri="{C3380CC4-5D6E-409C-BE32-E72D297353CC}">
              <c16:uniqueId val="{00000002-75D3-4B1A-BF6D-ACD5B0492209}"/>
            </c:ext>
          </c:extLst>
        </c:ser>
        <c:ser>
          <c:idx val="3"/>
          <c:order val="3"/>
          <c:tx>
            <c:v>Rentes rente</c:v>
          </c:tx>
          <c:spPr>
            <a:ln w="19050">
              <a:solidFill>
                <a:srgbClr val="00FFFF"/>
              </a:solidFill>
              <a:prstDash val="solid"/>
            </a:ln>
          </c:spPr>
          <c:marker>
            <c:symbol val="none"/>
          </c:marker>
          <c:cat>
            <c:numRef>
              <c:f>('Figur 3.1'!$B$18:$L$18,'Figur 3.1'!$C$19:$L$19)</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3.1'!$B$16:$V$16</c:f>
              <c:numCache>
                <c:formatCode>#,##0</c:formatCode>
                <c:ptCount val="21"/>
                <c:pt idx="0">
                  <c:v>0</c:v>
                </c:pt>
                <c:pt idx="1">
                  <c:v>0</c:v>
                </c:pt>
                <c:pt idx="2">
                  <c:v>44.999999999997726</c:v>
                </c:pt>
                <c:pt idx="3">
                  <c:v>136.35000000000036</c:v>
                </c:pt>
                <c:pt idx="4">
                  <c:v>275.44049999999606</c:v>
                </c:pt>
                <c:pt idx="5">
                  <c:v>463.70371499999237</c:v>
                </c:pt>
                <c:pt idx="6">
                  <c:v>702.61482644999523</c:v>
                </c:pt>
                <c:pt idx="7">
                  <c:v>993.69327124349911</c:v>
                </c:pt>
                <c:pt idx="8">
                  <c:v>1338.5040693807969</c:v>
                </c:pt>
                <c:pt idx="9">
                  <c:v>1738.6591914622222</c:v>
                </c:pt>
                <c:pt idx="10">
                  <c:v>2195.8189672060907</c:v>
                </c:pt>
                <c:pt idx="11">
                  <c:v>2711.6935362222757</c:v>
                </c:pt>
                <c:pt idx="12">
                  <c:v>3288.0443423089309</c:v>
                </c:pt>
                <c:pt idx="13">
                  <c:v>3926.6856725781945</c:v>
                </c:pt>
                <c:pt idx="14">
                  <c:v>4629.486242755549</c:v>
                </c:pt>
                <c:pt idx="15">
                  <c:v>5398.3708300382204</c:v>
                </c:pt>
                <c:pt idx="16">
                  <c:v>6235.3219549393543</c:v>
                </c:pt>
                <c:pt idx="17">
                  <c:v>7142.381613587535</c:v>
                </c:pt>
                <c:pt idx="18">
                  <c:v>8121.6530619951591</c:v>
                </c:pt>
                <c:pt idx="19">
                  <c:v>9175.3026538550112</c:v>
                </c:pt>
                <c:pt idx="20">
                  <c:v>10305.561733470662</c:v>
                </c:pt>
              </c:numCache>
            </c:numRef>
          </c:val>
          <c:smooth val="0"/>
          <c:extLst>
            <c:ext xmlns:c16="http://schemas.microsoft.com/office/drawing/2014/chart" uri="{C3380CC4-5D6E-409C-BE32-E72D297353CC}">
              <c16:uniqueId val="{00000003-75D3-4B1A-BF6D-ACD5B0492209}"/>
            </c:ext>
          </c:extLst>
        </c:ser>
        <c:dLbls>
          <c:showLegendKey val="0"/>
          <c:showVal val="0"/>
          <c:showCatName val="0"/>
          <c:showSerName val="0"/>
          <c:showPercent val="0"/>
          <c:showBubbleSize val="0"/>
        </c:dLbls>
        <c:smooth val="0"/>
        <c:axId val="332478984"/>
        <c:axId val="1"/>
      </c:lineChart>
      <c:catAx>
        <c:axId val="332478984"/>
        <c:scaling>
          <c:orientation val="minMax"/>
        </c:scaling>
        <c:delete val="0"/>
        <c:axPos val="b"/>
        <c:title>
          <c:tx>
            <c:rich>
              <a:bodyPr/>
              <a:lstStyle/>
              <a:p>
                <a:pPr>
                  <a:defRPr/>
                </a:pPr>
                <a:r>
                  <a:rPr lang="nb-NO"/>
                  <a:t>År</a:t>
                </a:r>
              </a:p>
            </c:rich>
          </c:tx>
          <c:layout>
            <c:manualLayout>
              <c:xMode val="edge"/>
              <c:yMode val="edge"/>
              <c:x val="0.46364109728219455"/>
              <c:y val="0.7937077515809811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Tusen</a:t>
                </a:r>
                <a:r>
                  <a:rPr lang="nb-NO" baseline="0"/>
                  <a:t> k</a:t>
                </a:r>
                <a:r>
                  <a:rPr lang="nb-NO"/>
                  <a:t>roner</a:t>
                </a:r>
              </a:p>
            </c:rich>
          </c:tx>
          <c:layout>
            <c:manualLayout>
              <c:xMode val="edge"/>
              <c:yMode val="edge"/>
              <c:x val="1.453460179647632E-3"/>
              <c:y val="0.326980578925494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332478984"/>
        <c:crosses val="autoZero"/>
        <c:crossBetween val="midCat"/>
        <c:majorUnit val="20000"/>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11507479861910241"/>
          <c:y val="0.89662027833001989"/>
          <c:w val="0.7640966628308401"/>
          <c:h val="7.5546719681908542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816466853144"/>
          <c:y val="9.7378633319556512E-2"/>
          <c:w val="0.61632714477752759"/>
          <c:h val="0.64419711272937563"/>
        </c:manualLayout>
      </c:layout>
      <c:lineChart>
        <c:grouping val="standard"/>
        <c:varyColors val="0"/>
        <c:ser>
          <c:idx val="1"/>
          <c:order val="0"/>
          <c:tx>
            <c:v>3% rente</c:v>
          </c:tx>
          <c:spPr>
            <a:ln w="19050">
              <a:solidFill>
                <a:srgbClr val="FF00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3.2'!$B$7:$V$7</c:f>
              <c:numCache>
                <c:formatCode>#,##0</c:formatCode>
                <c:ptCount val="21"/>
                <c:pt idx="0">
                  <c:v>50000</c:v>
                </c:pt>
                <c:pt idx="1">
                  <c:v>51500</c:v>
                </c:pt>
                <c:pt idx="2">
                  <c:v>53045</c:v>
                </c:pt>
                <c:pt idx="3">
                  <c:v>54636.35</c:v>
                </c:pt>
                <c:pt idx="4">
                  <c:v>56275.440499999997</c:v>
                </c:pt>
                <c:pt idx="5">
                  <c:v>57963.703714999989</c:v>
                </c:pt>
                <c:pt idx="6">
                  <c:v>59702.614826449993</c:v>
                </c:pt>
                <c:pt idx="7">
                  <c:v>61493.693271243501</c:v>
                </c:pt>
                <c:pt idx="8">
                  <c:v>63338.504069380797</c:v>
                </c:pt>
                <c:pt idx="9">
                  <c:v>65238.659191462226</c:v>
                </c:pt>
                <c:pt idx="10">
                  <c:v>67195.818967206083</c:v>
                </c:pt>
                <c:pt idx="11">
                  <c:v>69211.693536222272</c:v>
                </c:pt>
                <c:pt idx="12">
                  <c:v>71288.044342308931</c:v>
                </c:pt>
                <c:pt idx="13">
                  <c:v>73426.685672578198</c:v>
                </c:pt>
                <c:pt idx="14">
                  <c:v>75629.486242755549</c:v>
                </c:pt>
                <c:pt idx="15">
                  <c:v>77898.370830038228</c:v>
                </c:pt>
                <c:pt idx="16">
                  <c:v>80235.321954939354</c:v>
                </c:pt>
                <c:pt idx="17">
                  <c:v>82642.381613587539</c:v>
                </c:pt>
                <c:pt idx="18">
                  <c:v>85121.653061995166</c:v>
                </c:pt>
                <c:pt idx="19">
                  <c:v>87675.302653855018</c:v>
                </c:pt>
                <c:pt idx="20">
                  <c:v>90305.561733470662</c:v>
                </c:pt>
              </c:numCache>
            </c:numRef>
          </c:val>
          <c:smooth val="0"/>
          <c:extLst>
            <c:ext xmlns:c16="http://schemas.microsoft.com/office/drawing/2014/chart" uri="{C3380CC4-5D6E-409C-BE32-E72D297353CC}">
              <c16:uniqueId val="{00000000-CA65-45BB-8879-1279E1BCFA1B}"/>
            </c:ext>
          </c:extLst>
        </c:ser>
        <c:ser>
          <c:idx val="2"/>
          <c:order val="1"/>
          <c:tx>
            <c:v>6% rente</c:v>
          </c:tx>
          <c:spPr>
            <a:ln w="19050">
              <a:solidFill>
                <a:srgbClr val="FFFF00"/>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3.2'!$B$8:$V$8</c:f>
              <c:numCache>
                <c:formatCode>#,##0</c:formatCode>
                <c:ptCount val="21"/>
                <c:pt idx="0">
                  <c:v>50000</c:v>
                </c:pt>
                <c:pt idx="1">
                  <c:v>53000</c:v>
                </c:pt>
                <c:pt idx="2">
                  <c:v>56180.000000000007</c:v>
                </c:pt>
                <c:pt idx="3">
                  <c:v>59550.800000000017</c:v>
                </c:pt>
                <c:pt idx="4">
                  <c:v>63123.848000000013</c:v>
                </c:pt>
                <c:pt idx="5">
                  <c:v>66911.278880000027</c:v>
                </c:pt>
                <c:pt idx="6">
                  <c:v>70925.955612800026</c:v>
                </c:pt>
                <c:pt idx="7">
                  <c:v>75181.512949568045</c:v>
                </c:pt>
                <c:pt idx="8">
                  <c:v>79692.403726542121</c:v>
                </c:pt>
                <c:pt idx="9">
                  <c:v>84473.947950134636</c:v>
                </c:pt>
                <c:pt idx="10">
                  <c:v>89542.384827142727</c:v>
                </c:pt>
                <c:pt idx="11">
                  <c:v>94914.92791677131</c:v>
                </c:pt>
                <c:pt idx="12">
                  <c:v>100609.82359177759</c:v>
                </c:pt>
                <c:pt idx="13">
                  <c:v>106646.41300728425</c:v>
                </c:pt>
                <c:pt idx="14">
                  <c:v>113045.19778772131</c:v>
                </c:pt>
                <c:pt idx="15">
                  <c:v>119827.90965498461</c:v>
                </c:pt>
                <c:pt idx="16">
                  <c:v>127017.58423428367</c:v>
                </c:pt>
                <c:pt idx="17">
                  <c:v>134638.6392883407</c:v>
                </c:pt>
                <c:pt idx="18">
                  <c:v>142716.95764564115</c:v>
                </c:pt>
                <c:pt idx="19">
                  <c:v>151279.97510437961</c:v>
                </c:pt>
                <c:pt idx="20">
                  <c:v>160356.77361064241</c:v>
                </c:pt>
              </c:numCache>
            </c:numRef>
          </c:val>
          <c:smooth val="0"/>
          <c:extLst>
            <c:ext xmlns:c16="http://schemas.microsoft.com/office/drawing/2014/chart" uri="{C3380CC4-5D6E-409C-BE32-E72D297353CC}">
              <c16:uniqueId val="{00000001-CA65-45BB-8879-1279E1BCFA1B}"/>
            </c:ext>
          </c:extLst>
        </c:ser>
        <c:ser>
          <c:idx val="3"/>
          <c:order val="2"/>
          <c:tx>
            <c:v>9% rente</c:v>
          </c:tx>
          <c:spPr>
            <a:ln w="19050">
              <a:solidFill>
                <a:srgbClr val="00FFFF"/>
              </a:solidFill>
              <a:prstDash val="solid"/>
            </a:ln>
          </c:spPr>
          <c:marker>
            <c:symbol val="none"/>
          </c:marker>
          <c:cat>
            <c:numRef>
              <c:f>'Figur 3.2'!$B$6:$V$6</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3.2'!$B$9:$V$9</c:f>
              <c:numCache>
                <c:formatCode>#,##0</c:formatCode>
                <c:ptCount val="21"/>
                <c:pt idx="0">
                  <c:v>50000</c:v>
                </c:pt>
                <c:pt idx="1">
                  <c:v>54500.000000000007</c:v>
                </c:pt>
                <c:pt idx="2">
                  <c:v>59405.000000000007</c:v>
                </c:pt>
                <c:pt idx="3">
                  <c:v>64751.450000000012</c:v>
                </c:pt>
                <c:pt idx="4">
                  <c:v>70579.080500000011</c:v>
                </c:pt>
                <c:pt idx="5">
                  <c:v>76931.197745000027</c:v>
                </c:pt>
                <c:pt idx="6">
                  <c:v>83855.005542050028</c:v>
                </c:pt>
                <c:pt idx="7">
                  <c:v>91401.956040834528</c:v>
                </c:pt>
                <c:pt idx="8">
                  <c:v>99628.132084509649</c:v>
                </c:pt>
                <c:pt idx="9">
                  <c:v>108594.66397211552</c:v>
                </c:pt>
                <c:pt idx="10">
                  <c:v>118368.18372960594</c:v>
                </c:pt>
                <c:pt idx="11">
                  <c:v>129021.32026527046</c:v>
                </c:pt>
                <c:pt idx="12">
                  <c:v>140633.2390891448</c:v>
                </c:pt>
                <c:pt idx="13">
                  <c:v>153290.23060716788</c:v>
                </c:pt>
                <c:pt idx="14">
                  <c:v>167086.35136181297</c:v>
                </c:pt>
                <c:pt idx="15">
                  <c:v>182124.12298437615</c:v>
                </c:pt>
                <c:pt idx="16">
                  <c:v>198515.29405297001</c:v>
                </c:pt>
                <c:pt idx="17">
                  <c:v>216381.67051773731</c:v>
                </c:pt>
                <c:pt idx="18">
                  <c:v>235856.0208643337</c:v>
                </c:pt>
                <c:pt idx="19">
                  <c:v>257083.06274212376</c:v>
                </c:pt>
                <c:pt idx="20">
                  <c:v>280220.53838891489</c:v>
                </c:pt>
              </c:numCache>
            </c:numRef>
          </c:val>
          <c:smooth val="0"/>
          <c:extLst>
            <c:ext xmlns:c16="http://schemas.microsoft.com/office/drawing/2014/chart" uri="{C3380CC4-5D6E-409C-BE32-E72D297353CC}">
              <c16:uniqueId val="{00000002-CA65-45BB-8879-1279E1BCFA1B}"/>
            </c:ext>
          </c:extLst>
        </c:ser>
        <c:dLbls>
          <c:showLegendKey val="0"/>
          <c:showVal val="0"/>
          <c:showCatName val="0"/>
          <c:showSerName val="0"/>
          <c:showPercent val="0"/>
          <c:showBubbleSize val="0"/>
        </c:dLbls>
        <c:smooth val="0"/>
        <c:axId val="449880128"/>
        <c:axId val="1"/>
      </c:lineChart>
      <c:catAx>
        <c:axId val="449880128"/>
        <c:scaling>
          <c:orientation val="minMax"/>
        </c:scaling>
        <c:delete val="0"/>
        <c:axPos val="b"/>
        <c:title>
          <c:tx>
            <c:rich>
              <a:bodyPr/>
              <a:lstStyle/>
              <a:p>
                <a:pPr>
                  <a:defRPr/>
                </a:pPr>
                <a:r>
                  <a:rPr lang="nb-NO"/>
                  <a:t>Sparelengde</a:t>
                </a:r>
                <a:r>
                  <a:rPr lang="nb-NO" baseline="0"/>
                  <a:t> (</a:t>
                </a:r>
                <a:r>
                  <a:rPr lang="nb-NO"/>
                  <a:t>år)</a:t>
                </a:r>
              </a:p>
            </c:rich>
          </c:tx>
          <c:layout>
            <c:manualLayout>
              <c:xMode val="edge"/>
              <c:yMode val="edge"/>
              <c:x val="0.35714327885053493"/>
              <c:y val="0.857681053757169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Sluttverdi</a:t>
                </a:r>
                <a:r>
                  <a:rPr lang="nb-NO" baseline="0"/>
                  <a:t> (tusen kr.)</a:t>
                </a:r>
                <a:endParaRPr lang="nb-NO"/>
              </a:p>
            </c:rich>
          </c:tx>
          <c:layout>
            <c:manualLayout>
              <c:xMode val="edge"/>
              <c:yMode val="edge"/>
              <c:x val="3.2653100514024987E-2"/>
              <c:y val="0.2134842519685039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128"/>
        <c:crosses val="autoZero"/>
        <c:crossBetween val="midCat"/>
        <c:dispUnits>
          <c:builtInUnit val="thousands"/>
        </c:dispUnits>
      </c:valAx>
      <c:spPr>
        <a:solidFill>
          <a:schemeClr val="accent5">
            <a:lumMod val="20000"/>
            <a:lumOff val="80000"/>
          </a:schemeClr>
        </a:solidFill>
        <a:ln w="12700">
          <a:noFill/>
          <a:prstDash val="solid"/>
        </a:ln>
      </c:spPr>
    </c:plotArea>
    <c:legend>
      <c:legendPos val="r"/>
      <c:layout>
        <c:manualLayout>
          <c:xMode val="edge"/>
          <c:yMode val="edge"/>
          <c:x val="0.20897462061125377"/>
          <c:y val="0.92903420916122559"/>
          <c:w val="0.42179539988406434"/>
          <c:h val="5.1613011620068087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42874225600124"/>
          <c:y val="9.7378633319556512E-2"/>
          <c:w val="0.58571486937467054"/>
          <c:h val="0.64045178067862263"/>
        </c:manualLayout>
      </c:layout>
      <c:lineChart>
        <c:grouping val="standard"/>
        <c:varyColors val="0"/>
        <c:ser>
          <c:idx val="1"/>
          <c:order val="0"/>
          <c:tx>
            <c:v>3% rente</c:v>
          </c:tx>
          <c:spPr>
            <a:ln w="19050">
              <a:solidFill>
                <a:srgbClr val="FF00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3.4'!$B$13:$L$13,'Figur 3.4'!$C$14:$L$14)</c:f>
              <c:numCache>
                <c:formatCode>#,##0</c:formatCode>
                <c:ptCount val="21"/>
                <c:pt idx="0">
                  <c:v>60</c:v>
                </c:pt>
                <c:pt idx="1">
                  <c:v>58.252427184466015</c:v>
                </c:pt>
                <c:pt idx="2">
                  <c:v>56.55575454802527</c:v>
                </c:pt>
                <c:pt idx="3">
                  <c:v>54.908499561189572</c:v>
                </c:pt>
                <c:pt idx="4">
                  <c:v>53.309222874941341</c:v>
                </c:pt>
                <c:pt idx="5">
                  <c:v>51.756527063049852</c:v>
                </c:pt>
                <c:pt idx="6">
                  <c:v>50.249055401019262</c:v>
                </c:pt>
                <c:pt idx="7">
                  <c:v>48.785490680601221</c:v>
                </c:pt>
                <c:pt idx="8">
                  <c:v>47.364554058836148</c:v>
                </c:pt>
                <c:pt idx="9">
                  <c:v>45.985003940617617</c:v>
                </c:pt>
                <c:pt idx="10">
                  <c:v>44.645634893803511</c:v>
                </c:pt>
                <c:pt idx="11">
                  <c:v>43.345276595925739</c:v>
                </c:pt>
                <c:pt idx="12">
                  <c:v>42.082792811578393</c:v>
                </c:pt>
                <c:pt idx="13">
                  <c:v>40.857080399590679</c:v>
                </c:pt>
                <c:pt idx="14">
                  <c:v>39.667068349117159</c:v>
                </c:pt>
                <c:pt idx="15">
                  <c:v>38.511716843803065</c:v>
                </c:pt>
                <c:pt idx="16">
                  <c:v>37.39001635320686</c:v>
                </c:pt>
                <c:pt idx="17">
                  <c:v>36.30098675068627</c:v>
                </c:pt>
                <c:pt idx="18">
                  <c:v>35.243676456976964</c:v>
                </c:pt>
                <c:pt idx="19">
                  <c:v>34.2171616087155</c:v>
                </c:pt>
                <c:pt idx="20">
                  <c:v>33.220545251180098</c:v>
                </c:pt>
              </c:numCache>
            </c:numRef>
          </c:val>
          <c:smooth val="0"/>
          <c:extLst>
            <c:ext xmlns:c16="http://schemas.microsoft.com/office/drawing/2014/chart" uri="{C3380CC4-5D6E-409C-BE32-E72D297353CC}">
              <c16:uniqueId val="{00000000-BC78-44B6-BEE3-64E7E21BEB7F}"/>
            </c:ext>
          </c:extLst>
        </c:ser>
        <c:ser>
          <c:idx val="2"/>
          <c:order val="1"/>
          <c:tx>
            <c:v>6% rente</c:v>
          </c:tx>
          <c:spPr>
            <a:ln w="19050">
              <a:solidFill>
                <a:srgbClr val="FFFF00"/>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3.4'!$B$15:$L$15,'Figur 3.4'!$C$16:$L$16)</c:f>
              <c:numCache>
                <c:formatCode>#,##0</c:formatCode>
                <c:ptCount val="21"/>
                <c:pt idx="0">
                  <c:v>60</c:v>
                </c:pt>
                <c:pt idx="1">
                  <c:v>56.603773584905653</c:v>
                </c:pt>
                <c:pt idx="2">
                  <c:v>53.399786400854389</c:v>
                </c:pt>
                <c:pt idx="3">
                  <c:v>50.3771569819381</c:v>
                </c:pt>
                <c:pt idx="4">
                  <c:v>47.525619794281219</c:v>
                </c:pt>
                <c:pt idx="5">
                  <c:v>44.835490371963417</c:v>
                </c:pt>
                <c:pt idx="6">
                  <c:v>42.297632426380581</c:v>
                </c:pt>
                <c:pt idx="7">
                  <c:v>39.903426817340161</c:v>
                </c:pt>
                <c:pt idx="8">
                  <c:v>37.64474228050959</c:v>
                </c:pt>
                <c:pt idx="9">
                  <c:v>35.513907811801502</c:v>
                </c:pt>
                <c:pt idx="10">
                  <c:v>33.503686614907068</c:v>
                </c:pt>
                <c:pt idx="11">
                  <c:v>31.607251523497233</c:v>
                </c:pt>
                <c:pt idx="12">
                  <c:v>29.81816181462003</c:v>
                </c:pt>
                <c:pt idx="13">
                  <c:v>28.130341334547197</c:v>
                </c:pt>
                <c:pt idx="14">
                  <c:v>26.538057862780374</c:v>
                </c:pt>
                <c:pt idx="15">
                  <c:v>25.035903644132421</c:v>
                </c:pt>
                <c:pt idx="16">
                  <c:v>23.618777022766441</c:v>
                </c:pt>
                <c:pt idx="17">
                  <c:v>22.281865115817396</c:v>
                </c:pt>
                <c:pt idx="18">
                  <c:v>21.020627467752259</c:v>
                </c:pt>
                <c:pt idx="19">
                  <c:v>19.830780629954958</c:v>
                </c:pt>
                <c:pt idx="20">
                  <c:v>18.708283613165058</c:v>
                </c:pt>
              </c:numCache>
            </c:numRef>
          </c:val>
          <c:smooth val="0"/>
          <c:extLst>
            <c:ext xmlns:c16="http://schemas.microsoft.com/office/drawing/2014/chart" uri="{C3380CC4-5D6E-409C-BE32-E72D297353CC}">
              <c16:uniqueId val="{00000001-BC78-44B6-BEE3-64E7E21BEB7F}"/>
            </c:ext>
          </c:extLst>
        </c:ser>
        <c:ser>
          <c:idx val="3"/>
          <c:order val="2"/>
          <c:tx>
            <c:v>9% rente</c:v>
          </c:tx>
          <c:spPr>
            <a:ln w="19050">
              <a:solidFill>
                <a:srgbClr val="00FFFF"/>
              </a:solidFill>
              <a:prstDash val="solid"/>
            </a:ln>
          </c:spPr>
          <c:marker>
            <c:symbol val="none"/>
          </c:marker>
          <c:cat>
            <c:numRef>
              <c:f>('Figur 3.4'!$B$11:$L$11,'Figur 3.4'!$C$12:$L$12)</c:f>
              <c:numCache>
                <c:formatCode>#,##0</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3.4'!$B$17:$L$17,'Figur 3.4'!$C$18:$L$18)</c:f>
              <c:numCache>
                <c:formatCode>#,##0</c:formatCode>
                <c:ptCount val="21"/>
                <c:pt idx="0">
                  <c:v>60</c:v>
                </c:pt>
                <c:pt idx="1">
                  <c:v>55.045871559633021</c:v>
                </c:pt>
                <c:pt idx="2">
                  <c:v>50.500799595993591</c:v>
                </c:pt>
                <c:pt idx="3">
                  <c:v>46.331008803663849</c:v>
                </c:pt>
                <c:pt idx="4">
                  <c:v>42.505512663911787</c:v>
                </c:pt>
                <c:pt idx="5">
                  <c:v>38.995883177900716</c:v>
                </c:pt>
                <c:pt idx="6">
                  <c:v>35.776039612752946</c:v>
                </c:pt>
                <c:pt idx="7">
                  <c:v>32.822054690599032</c:v>
                </c:pt>
                <c:pt idx="8">
                  <c:v>30.111976780366088</c:v>
                </c:pt>
                <c:pt idx="9">
                  <c:v>27.625666770978061</c:v>
                </c:pt>
                <c:pt idx="10">
                  <c:v>25.344648413741336</c:v>
                </c:pt>
                <c:pt idx="11">
                  <c:v>23.251971021781042</c:v>
                </c:pt>
                <c:pt idx="12">
                  <c:v>21.332083506221142</c:v>
                </c:pt>
                <c:pt idx="13">
                  <c:v>19.570718813046916</c:v>
                </c:pt>
                <c:pt idx="14">
                  <c:v>17.954787901877904</c:v>
                </c:pt>
                <c:pt idx="15">
                  <c:v>16.472282478787069</c:v>
                </c:pt>
                <c:pt idx="16">
                  <c:v>15.112185760355105</c:v>
                </c:pt>
                <c:pt idx="17">
                  <c:v>13.864390605830373</c:v>
                </c:pt>
                <c:pt idx="18">
                  <c:v>12.719624409018689</c:v>
                </c:pt>
                <c:pt idx="19">
                  <c:v>11.669380191760263</c:v>
                </c:pt>
                <c:pt idx="20">
                  <c:v>10.705853386936022</c:v>
                </c:pt>
              </c:numCache>
            </c:numRef>
          </c:val>
          <c:smooth val="0"/>
          <c:extLst>
            <c:ext xmlns:c16="http://schemas.microsoft.com/office/drawing/2014/chart" uri="{C3380CC4-5D6E-409C-BE32-E72D297353CC}">
              <c16:uniqueId val="{00000002-BC78-44B6-BEE3-64E7E21BEB7F}"/>
            </c:ext>
          </c:extLst>
        </c:ser>
        <c:dLbls>
          <c:showLegendKey val="0"/>
          <c:showVal val="0"/>
          <c:showCatName val="0"/>
          <c:showSerName val="0"/>
          <c:showPercent val="0"/>
          <c:showBubbleSize val="0"/>
        </c:dLbls>
        <c:smooth val="0"/>
        <c:axId val="449880456"/>
        <c:axId val="1"/>
      </c:lineChart>
      <c:catAx>
        <c:axId val="449880456"/>
        <c:scaling>
          <c:orientation val="minMax"/>
        </c:scaling>
        <c:delete val="0"/>
        <c:axPos val="b"/>
        <c:title>
          <c:tx>
            <c:rich>
              <a:bodyPr/>
              <a:lstStyle/>
              <a:p>
                <a:pPr>
                  <a:defRPr/>
                </a:pPr>
                <a:r>
                  <a:rPr lang="nb-NO"/>
                  <a:t>Antall år til beløpet utbetales (T)</a:t>
                </a:r>
              </a:p>
            </c:rich>
          </c:tx>
          <c:layout>
            <c:manualLayout>
              <c:xMode val="edge"/>
              <c:yMode val="edge"/>
              <c:x val="0.27755130141839229"/>
              <c:y val="0.853935596760082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(tusen kr.)</a:t>
                </a:r>
              </a:p>
            </c:rich>
          </c:tx>
          <c:layout>
            <c:manualLayout>
              <c:xMode val="edge"/>
              <c:yMode val="edge"/>
              <c:x val="3.2653102148309562E-2"/>
              <c:y val="0.2359557474670504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449880456"/>
        <c:crosses val="autoZero"/>
        <c:crossBetween val="midCat"/>
      </c:valAx>
      <c:spPr>
        <a:noFill/>
        <a:ln w="25400">
          <a:noFill/>
        </a:ln>
      </c:spPr>
    </c:plotArea>
    <c:legend>
      <c:legendPos val="r"/>
      <c:layout>
        <c:manualLayout>
          <c:xMode val="edge"/>
          <c:yMode val="edge"/>
          <c:x val="0.28170894526034712"/>
          <c:y val="0.9177057356608479"/>
          <c:w val="0.43257676902536718"/>
          <c:h val="5.9850374064837904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7155669200085"/>
          <c:y val="9.7378633319556512E-2"/>
          <c:w val="0.82653143587714828"/>
          <c:h val="0.64419711272937563"/>
        </c:manualLayout>
      </c:layout>
      <c:lineChart>
        <c:grouping val="standard"/>
        <c:varyColors val="0"/>
        <c:ser>
          <c:idx val="1"/>
          <c:order val="0"/>
          <c:spPr>
            <a:ln w="19050" cap="flat">
              <a:solidFill>
                <a:srgbClr val="FF00FF"/>
              </a:solidFill>
              <a:prstDash val="solid"/>
            </a:ln>
          </c:spPr>
          <c:marker>
            <c:symbol val="none"/>
          </c:marker>
          <c:cat>
            <c:numRef>
              <c:f>'Figur 3.6'!$A$8:$A$53</c:f>
              <c:numCache>
                <c:formatCode>General</c:formatCode>
                <c:ptCount val="4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26</c:v>
                </c:pt>
                <c:pt idx="22">
                  <c:v>27</c:v>
                </c:pt>
                <c:pt idx="23">
                  <c:v>28</c:v>
                </c:pt>
                <c:pt idx="24">
                  <c:v>29</c:v>
                </c:pt>
                <c:pt idx="25">
                  <c:v>30</c:v>
                </c:pt>
                <c:pt idx="26">
                  <c:v>31</c:v>
                </c:pt>
                <c:pt idx="27">
                  <c:v>32</c:v>
                </c:pt>
                <c:pt idx="28">
                  <c:v>33</c:v>
                </c:pt>
                <c:pt idx="29">
                  <c:v>34</c:v>
                </c:pt>
                <c:pt idx="30">
                  <c:v>35</c:v>
                </c:pt>
                <c:pt idx="31">
                  <c:v>36</c:v>
                </c:pt>
                <c:pt idx="32">
                  <c:v>37</c:v>
                </c:pt>
                <c:pt idx="33">
                  <c:v>38</c:v>
                </c:pt>
                <c:pt idx="34">
                  <c:v>39</c:v>
                </c:pt>
                <c:pt idx="35">
                  <c:v>40</c:v>
                </c:pt>
                <c:pt idx="36">
                  <c:v>41</c:v>
                </c:pt>
                <c:pt idx="37">
                  <c:v>42</c:v>
                </c:pt>
                <c:pt idx="38">
                  <c:v>43</c:v>
                </c:pt>
                <c:pt idx="39">
                  <c:v>44</c:v>
                </c:pt>
                <c:pt idx="40">
                  <c:v>45</c:v>
                </c:pt>
                <c:pt idx="41">
                  <c:v>46</c:v>
                </c:pt>
                <c:pt idx="42">
                  <c:v>47</c:v>
                </c:pt>
                <c:pt idx="43">
                  <c:v>48</c:v>
                </c:pt>
                <c:pt idx="44">
                  <c:v>49</c:v>
                </c:pt>
                <c:pt idx="45">
                  <c:v>50</c:v>
                </c:pt>
              </c:numCache>
            </c:numRef>
          </c:cat>
          <c:val>
            <c:numRef>
              <c:f>'Figur 3.6'!$B$8:$B$53</c:f>
              <c:numCache>
                <c:formatCode>0.00</c:formatCode>
                <c:ptCount val="46"/>
                <c:pt idx="0">
                  <c:v>4.3294766706308208</c:v>
                </c:pt>
                <c:pt idx="1">
                  <c:v>5.0756920672674468</c:v>
                </c:pt>
                <c:pt idx="2">
                  <c:v>5.7863733973975711</c:v>
                </c:pt>
                <c:pt idx="3">
                  <c:v>6.4632127594262556</c:v>
                </c:pt>
                <c:pt idx="4">
                  <c:v>7.107821675644054</c:v>
                </c:pt>
                <c:pt idx="5">
                  <c:v>7.7217349291848123</c:v>
                </c:pt>
                <c:pt idx="6">
                  <c:v>8.3064142182712501</c:v>
                </c:pt>
                <c:pt idx="7">
                  <c:v>8.8632516364488083</c:v>
                </c:pt>
                <c:pt idx="8">
                  <c:v>9.3935729870941067</c:v>
                </c:pt>
                <c:pt idx="9">
                  <c:v>9.8986409400896225</c:v>
                </c:pt>
                <c:pt idx="10">
                  <c:v>10.379658038180596</c:v>
                </c:pt>
                <c:pt idx="11">
                  <c:v>10.837769560171996</c:v>
                </c:pt>
                <c:pt idx="12">
                  <c:v>11.274066247782853</c:v>
                </c:pt>
                <c:pt idx="13">
                  <c:v>11.689586902650337</c:v>
                </c:pt>
                <c:pt idx="14">
                  <c:v>12.085320859666988</c:v>
                </c:pt>
                <c:pt idx="15">
                  <c:v>12.462210342539986</c:v>
                </c:pt>
                <c:pt idx="16">
                  <c:v>12.821152707180939</c:v>
                </c:pt>
                <c:pt idx="17">
                  <c:v>13.163002578267561</c:v>
                </c:pt>
                <c:pt idx="18">
                  <c:v>13.488573884064344</c:v>
                </c:pt>
                <c:pt idx="19">
                  <c:v>13.798641794346995</c:v>
                </c:pt>
                <c:pt idx="20">
                  <c:v>14.093944566044758</c:v>
                </c:pt>
                <c:pt idx="21">
                  <c:v>14.375185300995007</c:v>
                </c:pt>
                <c:pt idx="22">
                  <c:v>14.643033619995245</c:v>
                </c:pt>
                <c:pt idx="23">
                  <c:v>14.898127257138327</c:v>
                </c:pt>
                <c:pt idx="24">
                  <c:v>15.141073578226981</c:v>
                </c:pt>
                <c:pt idx="25">
                  <c:v>15.372451026882837</c:v>
                </c:pt>
                <c:pt idx="26">
                  <c:v>15.59281050179318</c:v>
                </c:pt>
                <c:pt idx="27">
                  <c:v>15.802676668374456</c:v>
                </c:pt>
                <c:pt idx="28">
                  <c:v>16.002549207975672</c:v>
                </c:pt>
                <c:pt idx="29">
                  <c:v>16.192904007595878</c:v>
                </c:pt>
                <c:pt idx="30">
                  <c:v>16.374194292948456</c:v>
                </c:pt>
                <c:pt idx="31">
                  <c:v>16.546851707569957</c:v>
                </c:pt>
                <c:pt idx="32">
                  <c:v>16.711287340542814</c:v>
                </c:pt>
                <c:pt idx="33">
                  <c:v>16.867892705278873</c:v>
                </c:pt>
                <c:pt idx="34">
                  <c:v>17.017040671694165</c:v>
                </c:pt>
                <c:pt idx="35">
                  <c:v>17.159086353994443</c:v>
                </c:pt>
                <c:pt idx="36">
                  <c:v>17.294367956185184</c:v>
                </c:pt>
                <c:pt idx="37">
                  <c:v>17.423207577319225</c:v>
                </c:pt>
                <c:pt idx="38">
                  <c:v>17.545911978399261</c:v>
                </c:pt>
                <c:pt idx="39">
                  <c:v>17.6627733127612</c:v>
                </c:pt>
                <c:pt idx="40">
                  <c:v>17.774069821677333</c:v>
                </c:pt>
                <c:pt idx="41">
                  <c:v>17.880066496835557</c:v>
                </c:pt>
                <c:pt idx="42">
                  <c:v>17.981015711271958</c:v>
                </c:pt>
                <c:pt idx="43">
                  <c:v>18.077157820259007</c:v>
                </c:pt>
                <c:pt idx="44">
                  <c:v>18.168721733580007</c:v>
                </c:pt>
                <c:pt idx="45">
                  <c:v>18.255925460552387</c:v>
                </c:pt>
              </c:numCache>
            </c:numRef>
          </c:val>
          <c:smooth val="0"/>
          <c:extLst>
            <c:ext xmlns:c16="http://schemas.microsoft.com/office/drawing/2014/chart" uri="{C3380CC4-5D6E-409C-BE32-E72D297353CC}">
              <c16:uniqueId val="{00000000-3870-45FC-BF9E-205E0A4B2139}"/>
            </c:ext>
          </c:extLst>
        </c:ser>
        <c:ser>
          <c:idx val="0"/>
          <c:order val="1"/>
          <c:marker>
            <c:symbol val="none"/>
          </c:marker>
          <c:val>
            <c:numRef>
              <c:f>'Figur 3.6'!$C$8:$C$53</c:f>
              <c:numCache>
                <c:formatCode>General</c:formatCode>
                <c:ptCount val="46"/>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pt idx="43">
                  <c:v>20</c:v>
                </c:pt>
                <c:pt idx="44">
                  <c:v>20</c:v>
                </c:pt>
                <c:pt idx="45">
                  <c:v>20</c:v>
                </c:pt>
              </c:numCache>
            </c:numRef>
          </c:val>
          <c:smooth val="0"/>
          <c:extLst>
            <c:ext xmlns:c16="http://schemas.microsoft.com/office/drawing/2014/chart" uri="{C3380CC4-5D6E-409C-BE32-E72D297353CC}">
              <c16:uniqueId val="{00000001-3870-45FC-BF9E-205E0A4B2139}"/>
            </c:ext>
          </c:extLst>
        </c:ser>
        <c:dLbls>
          <c:showLegendKey val="0"/>
          <c:showVal val="0"/>
          <c:showCatName val="0"/>
          <c:showSerName val="0"/>
          <c:showPercent val="0"/>
          <c:showBubbleSize val="0"/>
        </c:dLbls>
        <c:smooth val="0"/>
        <c:axId val="449879144"/>
        <c:axId val="1"/>
      </c:lineChart>
      <c:catAx>
        <c:axId val="449879144"/>
        <c:scaling>
          <c:orientation val="minMax"/>
        </c:scaling>
        <c:delete val="0"/>
        <c:axPos val="b"/>
        <c:title>
          <c:tx>
            <c:rich>
              <a:bodyPr/>
              <a:lstStyle/>
              <a:p>
                <a:pPr>
                  <a:defRPr/>
                </a:pPr>
                <a:r>
                  <a:rPr lang="nb-NO"/>
                  <a:t>År</a:t>
                </a:r>
              </a:p>
            </c:rich>
          </c:tx>
          <c:layout>
            <c:manualLayout>
              <c:xMode val="edge"/>
              <c:yMode val="edge"/>
              <c:x val="0.52244938132733409"/>
              <c:y val="0.857681193670709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5"/>
        <c:tickMarkSkip val="5"/>
        <c:noMultiLvlLbl val="0"/>
      </c:catAx>
      <c:valAx>
        <c:axId val="1"/>
        <c:scaling>
          <c:orientation val="minMax"/>
          <c:max val="25"/>
        </c:scaling>
        <c:delete val="0"/>
        <c:axPos val="l"/>
        <c:title>
          <c:tx>
            <c:rich>
              <a:bodyPr/>
              <a:lstStyle/>
              <a:p>
                <a:pPr>
                  <a:defRPr/>
                </a:pPr>
                <a:r>
                  <a:rPr lang="nb-NO"/>
                  <a:t>Nåverdi</a:t>
                </a:r>
              </a:p>
            </c:rich>
          </c:tx>
          <c:layout>
            <c:manualLayout>
              <c:xMode val="edge"/>
              <c:yMode val="edge"/>
              <c:x val="3.2653040080516248E-2"/>
              <c:y val="0.333334694009087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449879144"/>
        <c:crosses val="autoZero"/>
        <c:crossBetween val="midCat"/>
        <c:majorUnit val="5"/>
      </c:valAx>
      <c:spPr>
        <a:solidFill>
          <a:schemeClr val="accent5">
            <a:lumMod val="20000"/>
            <a:lumOff val="80000"/>
          </a:schemeClr>
        </a:solidFill>
        <a:ln w="12700">
          <a:noFill/>
          <a:prstDash val="solid"/>
        </a:ln>
      </c:spPr>
    </c:plotArea>
    <c:plotVisOnly val="1"/>
    <c:dispBlanksAs val="gap"/>
    <c:showDLblsOverMax val="0"/>
  </c:chart>
  <c:spPr>
    <a:solidFill>
      <a:schemeClr val="bg1"/>
    </a:solidFill>
    <a:ln w="3175">
      <a:noFill/>
      <a:prstDash val="solid"/>
    </a:ln>
  </c:spPr>
  <c:txPr>
    <a:bodyPr/>
    <a:lstStyle/>
    <a:p>
      <a:pPr>
        <a:defRPr sz="1100" b="1" i="0" u="none" strike="noStrike" baseline="0">
          <a:solidFill>
            <a:srgbClr val="000000"/>
          </a:solidFill>
          <a:latin typeface="Times New Roman"/>
          <a:ea typeface="Times New Roman"/>
          <a:cs typeface="Times New Roman"/>
        </a:defRPr>
      </a:pPr>
      <a:endParaRPr lang="nb-NO"/>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152400</xdr:colOff>
      <xdr:row>16</xdr:row>
      <xdr:rowOff>76200</xdr:rowOff>
    </xdr:from>
    <xdr:to>
      <xdr:col>16</xdr:col>
      <xdr:colOff>428625</xdr:colOff>
      <xdr:row>41</xdr:row>
      <xdr:rowOff>95250</xdr:rowOff>
    </xdr:to>
    <xdr:graphicFrame macro="">
      <xdr:nvGraphicFramePr>
        <xdr:cNvPr id="177200" name="Chart 1">
          <a:extLst>
            <a:ext uri="{FF2B5EF4-FFF2-40B4-BE49-F238E27FC236}">
              <a16:creationId xmlns:a16="http://schemas.microsoft.com/office/drawing/2014/main" id="{00000000-0008-0000-0400-000030B4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11</xdr:row>
      <xdr:rowOff>28575</xdr:rowOff>
    </xdr:from>
    <xdr:to>
      <xdr:col>14</xdr:col>
      <xdr:colOff>171450</xdr:colOff>
      <xdr:row>34</xdr:row>
      <xdr:rowOff>76200</xdr:rowOff>
    </xdr:to>
    <xdr:graphicFrame macro="">
      <xdr:nvGraphicFramePr>
        <xdr:cNvPr id="5208" name="Chart 1">
          <a:extLst>
            <a:ext uri="{FF2B5EF4-FFF2-40B4-BE49-F238E27FC236}">
              <a16:creationId xmlns:a16="http://schemas.microsoft.com/office/drawing/2014/main" id="{00000000-0008-0000-0500-000058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0.49927</cdr:x>
      <cdr:y>0.50196</cdr:y>
    </cdr:from>
    <cdr:to>
      <cdr:x>0.51519</cdr:x>
      <cdr:y>0.57272</cdr:y>
    </cdr:to>
    <cdr:sp macro="" textlink="">
      <cdr:nvSpPr>
        <cdr:cNvPr id="3073" name="Text Box 1"/>
        <cdr:cNvSpPr txBox="1">
          <a:spLocks xmlns:a="http://schemas.openxmlformats.org/drawingml/2006/main" noChangeArrowheads="1"/>
        </cdr:cNvSpPr>
      </cdr:nvSpPr>
      <cdr:spPr bwMode="auto">
        <a:xfrm xmlns:a="http://schemas.openxmlformats.org/drawingml/2006/main">
          <a:off x="2336981" y="1279525"/>
          <a:ext cx="74450" cy="1818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1000" b="0" i="0" strike="noStrike">
              <a:solidFill>
                <a:srgbClr val="000000"/>
              </a:solidFill>
              <a:latin typeface="Times New Roman"/>
              <a:cs typeface="Times New Roman"/>
            </a:rPr>
            <a:t>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781050</xdr:colOff>
      <xdr:row>9</xdr:row>
      <xdr:rowOff>190500</xdr:rowOff>
    </xdr:from>
    <xdr:to>
      <xdr:col>14</xdr:col>
      <xdr:colOff>209550</xdr:colOff>
      <xdr:row>30</xdr:row>
      <xdr:rowOff>0</xdr:rowOff>
    </xdr:to>
    <xdr:graphicFrame macro="">
      <xdr:nvGraphicFramePr>
        <xdr:cNvPr id="7255" name="Chart 1">
          <a:extLst>
            <a:ext uri="{FF2B5EF4-FFF2-40B4-BE49-F238E27FC236}">
              <a16:creationId xmlns:a16="http://schemas.microsoft.com/office/drawing/2014/main" id="{00000000-0008-0000-0600-00005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4</xdr:row>
      <xdr:rowOff>38100</xdr:rowOff>
    </xdr:from>
    <xdr:to>
      <xdr:col>14</xdr:col>
      <xdr:colOff>314325</xdr:colOff>
      <xdr:row>30</xdr:row>
      <xdr:rowOff>104775</xdr:rowOff>
    </xdr:to>
    <xdr:graphicFrame macro="">
      <xdr:nvGraphicFramePr>
        <xdr:cNvPr id="8279" name="Chart 1">
          <a:extLst>
            <a:ext uri="{FF2B5EF4-FFF2-40B4-BE49-F238E27FC236}">
              <a16:creationId xmlns:a16="http://schemas.microsoft.com/office/drawing/2014/main" id="{00000000-0008-0000-0700-000057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Cambria"/>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
  <sheetViews>
    <sheetView showGridLines="0" zoomScaleNormal="100" workbookViewId="0">
      <selection activeCell="W23" sqref="W23"/>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2" spans="1:25" x14ac:dyDescent="0.25">
      <c r="A2" s="1"/>
    </row>
    <row r="4" spans="1:25" x14ac:dyDescent="0.25">
      <c r="A4" s="4" t="s">
        <v>9</v>
      </c>
      <c r="B4" s="5">
        <v>50000</v>
      </c>
      <c r="C4" s="6"/>
      <c r="D4" s="6"/>
      <c r="E4" s="6"/>
      <c r="F4" s="6"/>
      <c r="G4" s="6"/>
      <c r="H4" s="6"/>
      <c r="I4" s="6"/>
      <c r="J4" s="6"/>
      <c r="K4" s="6"/>
      <c r="L4" s="6"/>
      <c r="M4" s="6"/>
      <c r="N4" s="6"/>
      <c r="O4" s="6"/>
      <c r="P4" s="6"/>
      <c r="Q4" s="6"/>
      <c r="R4" s="6"/>
      <c r="S4" s="6"/>
      <c r="T4" s="6"/>
      <c r="U4" s="6"/>
      <c r="V4" s="6"/>
    </row>
    <row r="5" spans="1:25" x14ac:dyDescent="0.25">
      <c r="A5" s="4" t="s">
        <v>10</v>
      </c>
      <c r="B5" s="7">
        <v>3</v>
      </c>
      <c r="C5" s="6"/>
      <c r="D5" s="6"/>
      <c r="E5" s="6"/>
      <c r="F5" s="6"/>
      <c r="G5" s="6"/>
      <c r="H5" s="6"/>
      <c r="I5" s="6"/>
      <c r="J5" s="27"/>
      <c r="K5" s="6"/>
      <c r="L5" s="6"/>
      <c r="M5" s="6"/>
      <c r="N5" s="6"/>
      <c r="O5" s="6"/>
      <c r="P5" s="6"/>
      <c r="Q5" s="6"/>
      <c r="R5" s="6"/>
      <c r="S5" s="6"/>
      <c r="T5" s="6"/>
      <c r="U5" s="6"/>
      <c r="V5" s="6"/>
    </row>
    <row r="6" spans="1:25" x14ac:dyDescent="0.25">
      <c r="A6" s="4" t="s">
        <v>30</v>
      </c>
      <c r="B6" s="5">
        <v>20</v>
      </c>
      <c r="C6" s="6"/>
      <c r="D6" s="31"/>
      <c r="E6" s="6"/>
      <c r="F6" s="6"/>
      <c r="G6" s="6"/>
      <c r="H6" s="6"/>
      <c r="I6" s="6"/>
      <c r="J6" s="6"/>
      <c r="K6" s="6"/>
      <c r="L6" s="6"/>
      <c r="M6" s="6"/>
      <c r="N6" s="6"/>
      <c r="O6" s="6"/>
      <c r="P6" s="6"/>
      <c r="Q6" s="6"/>
      <c r="R6" s="6"/>
      <c r="S6" s="6"/>
      <c r="T6" s="6"/>
      <c r="U6" s="6"/>
      <c r="V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$B$4*((1+$B$5/100)^B8)</f>
        <v>50000</v>
      </c>
      <c r="C10" s="6">
        <f>IF(C8&gt;$B$6,0,$B$4*((1+$B$5/100)^C8))</f>
        <v>51500</v>
      </c>
      <c r="D10" s="6">
        <f t="shared" ref="D10:V10" si="0">IF(D8&gt;$B$6,0,$B$4*((1+$B$5/100)^D8))</f>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$B$4*(((1+$B$5/100)^B8)-1)</f>
        <v>0</v>
      </c>
      <c r="C12" s="6">
        <f>IF(($B$6-C8&lt;0),0,$B$4*(((1+$B$5/100)^C8)-1))</f>
        <v>1500.0000000000014</v>
      </c>
      <c r="D12" s="6">
        <f t="shared" ref="D12:V12" si="1">IF(($B$6-D8&lt;0),0,$B$4*(((1+$B$5/100)^D8)-1))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$B$4*$B$5/100*B8</f>
        <v>0</v>
      </c>
      <c r="C14" s="6">
        <f>IF(($B$6-C8&lt;0),0,$B$4*$B$5/100*C8)</f>
        <v>1500</v>
      </c>
      <c r="D14" s="6">
        <f t="shared" ref="D14:V14" si="2">IF(($B$6-D8&lt;0),0,$B$4*$B$5/100*D8)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 t="shared" ref="B16:V16" si="3">B12-B14</f>
        <v>0</v>
      </c>
      <c r="C16" s="12">
        <f t="shared" si="3"/>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T18" s="28"/>
    </row>
    <row r="20" spans="1:24" x14ac:dyDescent="0.25">
      <c r="T20" s="28"/>
    </row>
    <row r="21" spans="1:24" x14ac:dyDescent="0.25">
      <c r="T21" s="28"/>
    </row>
    <row r="26" spans="1:24" x14ac:dyDescent="0.25">
      <c r="X26" s="3" t="s">
        <v>4</v>
      </c>
    </row>
    <row r="28" spans="1:24" x14ac:dyDescent="0.25">
      <c r="J28" s="2" t="s">
        <v>4</v>
      </c>
    </row>
    <row r="29" spans="1:24" x14ac:dyDescent="0.25">
      <c r="X29" s="3" t="s">
        <v>4</v>
      </c>
    </row>
    <row r="30" spans="1:24" x14ac:dyDescent="0.25">
      <c r="M30" s="2" t="s">
        <v>4</v>
      </c>
      <c r="O30" s="2" t="s">
        <v>4</v>
      </c>
    </row>
    <row r="31" spans="1:24" x14ac:dyDescent="0.25">
      <c r="E31" s="2" t="s">
        <v>4</v>
      </c>
    </row>
  </sheetData>
  <mergeCells count="1">
    <mergeCell ref="B7:V7"/>
  </mergeCells>
  <phoneticPr fontId="1"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zoomScaleNormal="100" workbookViewId="0">
      <selection activeCell="F8" sqref="F8"/>
    </sheetView>
  </sheetViews>
  <sheetFormatPr baseColWidth="10" defaultColWidth="9.140625" defaultRowHeight="15" x14ac:dyDescent="0.25"/>
  <cols>
    <col min="1" max="1" width="11.140625" style="4" customWidth="1"/>
    <col min="2" max="5" width="11.42578125" style="6" customWidth="1"/>
    <col min="6" max="256" width="11.42578125" style="4" customWidth="1"/>
    <col min="257" max="16384" width="9.140625" style="4"/>
  </cols>
  <sheetData>
    <row r="1" spans="1:10" x14ac:dyDescent="0.25">
      <c r="A1" s="13" t="s">
        <v>29</v>
      </c>
    </row>
    <row r="3" spans="1:10" x14ac:dyDescent="0.25">
      <c r="A3" s="4" t="s">
        <v>35</v>
      </c>
      <c r="B3" s="7">
        <v>5</v>
      </c>
    </row>
    <row r="4" spans="1:10" x14ac:dyDescent="0.25">
      <c r="A4" s="4" t="s">
        <v>0</v>
      </c>
      <c r="B4" s="5">
        <v>36721</v>
      </c>
    </row>
    <row r="5" spans="1:10" x14ac:dyDescent="0.25">
      <c r="A5" s="4" t="s">
        <v>6</v>
      </c>
      <c r="B5" s="5">
        <v>100000</v>
      </c>
    </row>
    <row r="6" spans="1:10" x14ac:dyDescent="0.25">
      <c r="B6" s="5"/>
    </row>
    <row r="7" spans="1:10" x14ac:dyDescent="0.25">
      <c r="A7" s="4" t="s">
        <v>0</v>
      </c>
      <c r="B7" s="6">
        <f>-PMT(B3/100,3,100000)</f>
        <v>36720.856463124503</v>
      </c>
    </row>
    <row r="8" spans="1:10" x14ac:dyDescent="0.25">
      <c r="B8" s="36" t="s">
        <v>28</v>
      </c>
      <c r="C8" s="36"/>
      <c r="D8" s="36"/>
      <c r="E8" s="36"/>
    </row>
    <row r="9" spans="1:10" x14ac:dyDescent="0.25">
      <c r="A9" s="14"/>
      <c r="B9" s="10">
        <v>0</v>
      </c>
      <c r="C9" s="10">
        <v>1</v>
      </c>
      <c r="D9" s="10">
        <v>2</v>
      </c>
      <c r="E9" s="10">
        <v>3</v>
      </c>
    </row>
    <row r="10" spans="1:10" x14ac:dyDescent="0.25">
      <c r="A10" s="4" t="s">
        <v>0</v>
      </c>
      <c r="C10" s="6">
        <f>B7</f>
        <v>36720.856463124503</v>
      </c>
      <c r="D10" s="6">
        <f>C10</f>
        <v>36720.856463124503</v>
      </c>
      <c r="E10" s="6">
        <f>D10</f>
        <v>36720.856463124503</v>
      </c>
      <c r="H10" s="4" t="s">
        <v>4</v>
      </c>
    </row>
    <row r="11" spans="1:10" x14ac:dyDescent="0.25">
      <c r="A11" s="4" t="s">
        <v>1</v>
      </c>
      <c r="C11" s="6">
        <f>B13*$B$3/100</f>
        <v>5000</v>
      </c>
      <c r="D11" s="6">
        <f>C13*$B$3/100</f>
        <v>3413.9571768437745</v>
      </c>
      <c r="E11" s="6">
        <f>D13*$B$3/100</f>
        <v>1748.6122125297379</v>
      </c>
    </row>
    <row r="12" spans="1:10" x14ac:dyDescent="0.25">
      <c r="A12" s="4" t="s">
        <v>2</v>
      </c>
      <c r="C12" s="6">
        <f>C10-C11</f>
        <v>31720.856463124503</v>
      </c>
      <c r="D12" s="6">
        <f>D10-D11</f>
        <v>33306.899286280728</v>
      </c>
      <c r="E12" s="6">
        <f>E10-E11</f>
        <v>34972.244250594762</v>
      </c>
      <c r="J12" s="4" t="s">
        <v>4</v>
      </c>
    </row>
    <row r="13" spans="1:10" ht="15.75" thickBot="1" x14ac:dyDescent="0.3">
      <c r="A13" s="11" t="s">
        <v>3</v>
      </c>
      <c r="B13" s="12">
        <f>B5</f>
        <v>100000</v>
      </c>
      <c r="C13" s="12">
        <f>B13-C12</f>
        <v>68279.14353687549</v>
      </c>
      <c r="D13" s="12">
        <f>C13-D12</f>
        <v>34972.244250594762</v>
      </c>
      <c r="E13" s="12">
        <f>D13-E12</f>
        <v>0</v>
      </c>
    </row>
    <row r="14" spans="1:10" ht="15.75" thickTop="1" x14ac:dyDescent="0.25"/>
    <row r="17" spans="5:8" x14ac:dyDescent="0.25">
      <c r="F17" s="4" t="s">
        <v>4</v>
      </c>
      <c r="H17" s="4" t="s">
        <v>4</v>
      </c>
    </row>
    <row r="19" spans="5:8" x14ac:dyDescent="0.25">
      <c r="E19" s="6" t="s">
        <v>4</v>
      </c>
    </row>
    <row r="30" spans="5:8" x14ac:dyDescent="0.25">
      <c r="H30" s="4" t="s">
        <v>4</v>
      </c>
    </row>
  </sheetData>
  <mergeCells count="1">
    <mergeCell ref="B8:E8"/>
  </mergeCells>
  <phoneticPr fontId="1" type="noConversion"/>
  <pageMargins left="0.75" right="0.75" top="1" bottom="1" header="0.5" footer="0.5"/>
  <pageSetup paperSize="9" orientation="portrait" horizontalDpi="4294967293"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heetViews>
  <sheetFormatPr baseColWidth="10" defaultColWidth="9.7109375" defaultRowHeight="15" outlineLevelCol="2" x14ac:dyDescent="0.25"/>
  <cols>
    <col min="1" max="1" width="16" style="4" customWidth="1"/>
    <col min="2" max="7" width="9.7109375" style="6" customWidth="1"/>
    <col min="8" max="20" width="9.7109375" style="6" customWidth="1" outlineLevel="2"/>
    <col min="21" max="22" width="9.7109375" style="6" customWidth="1" outlineLevel="1"/>
    <col min="23" max="24" width="9.7109375" style="4" customWidth="1" outlineLevel="1"/>
    <col min="25" max="16384" width="9.7109375" style="4"/>
  </cols>
  <sheetData>
    <row r="1" spans="1:32" x14ac:dyDescent="0.25">
      <c r="A1" s="13" t="s">
        <v>29</v>
      </c>
    </row>
    <row r="3" spans="1:32" x14ac:dyDescent="0.25">
      <c r="A3" s="4" t="s">
        <v>8</v>
      </c>
      <c r="B3" s="7">
        <v>0.22</v>
      </c>
    </row>
    <row r="4" spans="1:32" x14ac:dyDescent="0.25">
      <c r="A4" s="4" t="s">
        <v>5</v>
      </c>
      <c r="B4" s="7">
        <v>5</v>
      </c>
    </row>
    <row r="5" spans="1:32" x14ac:dyDescent="0.25">
      <c r="A5" s="4" t="s">
        <v>7</v>
      </c>
      <c r="B5" s="5">
        <v>5</v>
      </c>
    </row>
    <row r="6" spans="1:32" x14ac:dyDescent="0.25">
      <c r="A6" s="4" t="s">
        <v>6</v>
      </c>
      <c r="B6" s="5">
        <v>100000</v>
      </c>
    </row>
    <row r="7" spans="1:32" x14ac:dyDescent="0.25">
      <c r="B7" s="5"/>
    </row>
    <row r="8" spans="1:32" s="16" customFormat="1" x14ac:dyDescent="0.25">
      <c r="A8" s="4" t="s">
        <v>0</v>
      </c>
      <c r="B8" s="6">
        <f>B6*(B4/100*((1+B4/100)^B5))/(((1+B4/100)^B5)-1)</f>
        <v>23097.479812826805</v>
      </c>
      <c r="C8" s="15"/>
      <c r="D8" s="15"/>
      <c r="E8" s="15"/>
      <c r="F8" s="15"/>
      <c r="G8" s="15"/>
      <c r="H8" s="15"/>
      <c r="I8" s="15"/>
      <c r="J8" s="15"/>
      <c r="K8" s="15"/>
      <c r="L8" s="15"/>
      <c r="M8" s="15"/>
      <c r="N8" s="15"/>
      <c r="O8" s="15"/>
      <c r="P8" s="15"/>
      <c r="Q8" s="15"/>
      <c r="R8" s="15"/>
      <c r="S8" s="15"/>
      <c r="T8" s="15"/>
      <c r="U8" s="15"/>
      <c r="V8" s="15"/>
    </row>
    <row r="9" spans="1:32" x14ac:dyDescent="0.25">
      <c r="B9" s="36" t="s">
        <v>39</v>
      </c>
      <c r="C9" s="36"/>
      <c r="D9" s="36"/>
      <c r="E9" s="36"/>
      <c r="F9" s="36"/>
      <c r="G9" s="36"/>
      <c r="H9" s="36"/>
      <c r="I9" s="36"/>
      <c r="J9" s="36"/>
      <c r="K9" s="36"/>
      <c r="L9" s="36"/>
      <c r="M9" s="36"/>
      <c r="N9" s="36"/>
      <c r="O9" s="36"/>
      <c r="P9" s="36"/>
      <c r="Q9" s="36"/>
      <c r="R9" s="36"/>
      <c r="S9" s="36"/>
      <c r="T9" s="36"/>
      <c r="U9" s="36"/>
      <c r="V9" s="36"/>
    </row>
    <row r="10" spans="1:32" x14ac:dyDescent="0.25">
      <c r="A10" s="14"/>
      <c r="B10" s="10">
        <v>0</v>
      </c>
      <c r="C10" s="10">
        <v>1</v>
      </c>
      <c r="D10" s="10">
        <v>2</v>
      </c>
      <c r="E10" s="10">
        <v>3</v>
      </c>
      <c r="F10" s="10">
        <v>4</v>
      </c>
      <c r="G10" s="10">
        <v>5</v>
      </c>
      <c r="H10" s="10">
        <v>6</v>
      </c>
      <c r="I10" s="10">
        <v>7</v>
      </c>
      <c r="J10" s="10">
        <v>8</v>
      </c>
      <c r="K10" s="10">
        <v>9</v>
      </c>
      <c r="L10" s="10">
        <v>10</v>
      </c>
      <c r="M10" s="10">
        <v>11</v>
      </c>
      <c r="N10" s="10">
        <v>12</v>
      </c>
      <c r="O10" s="10">
        <v>13</v>
      </c>
      <c r="P10" s="10">
        <v>14</v>
      </c>
      <c r="Q10" s="10">
        <v>15</v>
      </c>
      <c r="R10" s="10">
        <v>16</v>
      </c>
      <c r="S10" s="10">
        <v>17</v>
      </c>
      <c r="T10" s="10">
        <v>18</v>
      </c>
      <c r="U10" s="10">
        <v>19</v>
      </c>
      <c r="V10" s="10">
        <v>20</v>
      </c>
      <c r="W10" s="3"/>
      <c r="X10" s="3"/>
      <c r="Y10" s="3"/>
      <c r="Z10" s="3"/>
      <c r="AA10" s="3"/>
      <c r="AB10" s="3"/>
      <c r="AC10" s="3"/>
      <c r="AD10" s="3"/>
      <c r="AE10" s="3"/>
      <c r="AF10" s="3"/>
    </row>
    <row r="11" spans="1:32" x14ac:dyDescent="0.25">
      <c r="A11" s="4" t="s">
        <v>27</v>
      </c>
      <c r="C11" s="6">
        <f t="shared" ref="C11:V11" si="0">IF((C10&gt;$B$5),0,$B$8)</f>
        <v>23097.479812826805</v>
      </c>
      <c r="D11" s="6">
        <f t="shared" si="0"/>
        <v>23097.479812826805</v>
      </c>
      <c r="E11" s="6">
        <f t="shared" si="0"/>
        <v>23097.479812826805</v>
      </c>
      <c r="F11" s="6">
        <f t="shared" si="0"/>
        <v>23097.479812826805</v>
      </c>
      <c r="G11" s="6">
        <f t="shared" si="0"/>
        <v>23097.479812826805</v>
      </c>
      <c r="H11" s="6">
        <f t="shared" si="0"/>
        <v>0</v>
      </c>
      <c r="I11" s="6">
        <f t="shared" si="0"/>
        <v>0</v>
      </c>
      <c r="J11" s="6">
        <f t="shared" si="0"/>
        <v>0</v>
      </c>
      <c r="K11" s="6">
        <f t="shared" si="0"/>
        <v>0</v>
      </c>
      <c r="L11" s="6">
        <f t="shared" si="0"/>
        <v>0</v>
      </c>
      <c r="M11" s="6">
        <f t="shared" si="0"/>
        <v>0</v>
      </c>
      <c r="N11" s="6">
        <f t="shared" si="0"/>
        <v>0</v>
      </c>
      <c r="O11" s="6">
        <f t="shared" si="0"/>
        <v>0</v>
      </c>
      <c r="P11" s="6">
        <f t="shared" si="0"/>
        <v>0</v>
      </c>
      <c r="Q11" s="6">
        <f t="shared" si="0"/>
        <v>0</v>
      </c>
      <c r="R11" s="6">
        <f t="shared" si="0"/>
        <v>0</v>
      </c>
      <c r="S11" s="6">
        <f t="shared" si="0"/>
        <v>0</v>
      </c>
      <c r="T11" s="6">
        <f t="shared" si="0"/>
        <v>0</v>
      </c>
      <c r="U11" s="6">
        <f t="shared" si="0"/>
        <v>0</v>
      </c>
      <c r="V11" s="6">
        <f t="shared" si="0"/>
        <v>0</v>
      </c>
    </row>
    <row r="12" spans="1:32" x14ac:dyDescent="0.25">
      <c r="A12" s="4" t="s">
        <v>26</v>
      </c>
      <c r="C12" s="6">
        <f>B14*$B$4/100</f>
        <v>5000</v>
      </c>
      <c r="D12" s="6">
        <f>C14*$B$4/100</f>
        <v>4095.1260093586602</v>
      </c>
      <c r="E12" s="6">
        <f>D14*$B$4/100</f>
        <v>3145.0083191852527</v>
      </c>
      <c r="F12" s="6">
        <f>E14*$B$4/100</f>
        <v>2147.3847445031752</v>
      </c>
      <c r="G12" s="6">
        <f>F14*$B$4/100</f>
        <v>1099.8799910869936</v>
      </c>
      <c r="H12" s="6">
        <f>IF((H10&gt;$B$5),0,G14*$B$4/100)</f>
        <v>0</v>
      </c>
      <c r="I12" s="6">
        <f t="shared" ref="I12:V12" si="1">IF((I10&gt;$B$5),0,H14*$B$4/100)</f>
        <v>0</v>
      </c>
      <c r="J12" s="6">
        <f t="shared" si="1"/>
        <v>0</v>
      </c>
      <c r="K12" s="6">
        <f t="shared" si="1"/>
        <v>0</v>
      </c>
      <c r="L12" s="6">
        <f t="shared" si="1"/>
        <v>0</v>
      </c>
      <c r="M12" s="6">
        <f t="shared" si="1"/>
        <v>0</v>
      </c>
      <c r="N12" s="6">
        <f t="shared" si="1"/>
        <v>0</v>
      </c>
      <c r="O12" s="6">
        <f t="shared" si="1"/>
        <v>0</v>
      </c>
      <c r="P12" s="6">
        <f t="shared" si="1"/>
        <v>0</v>
      </c>
      <c r="Q12" s="6">
        <f t="shared" si="1"/>
        <v>0</v>
      </c>
      <c r="R12" s="6">
        <f t="shared" si="1"/>
        <v>0</v>
      </c>
      <c r="S12" s="6">
        <f t="shared" si="1"/>
        <v>0</v>
      </c>
      <c r="T12" s="6">
        <f t="shared" si="1"/>
        <v>0</v>
      </c>
      <c r="U12" s="6">
        <f t="shared" si="1"/>
        <v>0</v>
      </c>
      <c r="V12" s="6">
        <f t="shared" si="1"/>
        <v>0</v>
      </c>
    </row>
    <row r="13" spans="1:32" x14ac:dyDescent="0.25">
      <c r="A13" s="4" t="s">
        <v>25</v>
      </c>
      <c r="C13" s="6">
        <f>C11-C12</f>
        <v>18097.479812826805</v>
      </c>
      <c r="D13" s="6">
        <f t="shared" ref="D13:J13" si="2">D11-D12</f>
        <v>19002.353803468144</v>
      </c>
      <c r="E13" s="6">
        <f t="shared" si="2"/>
        <v>19952.471493641551</v>
      </c>
      <c r="F13" s="6">
        <f t="shared" si="2"/>
        <v>20950.09506832363</v>
      </c>
      <c r="G13" s="6">
        <f t="shared" si="2"/>
        <v>21997.599821739812</v>
      </c>
      <c r="H13" s="6">
        <f t="shared" si="2"/>
        <v>0</v>
      </c>
      <c r="I13" s="6">
        <f t="shared" si="2"/>
        <v>0</v>
      </c>
      <c r="J13" s="6">
        <f t="shared" si="2"/>
        <v>0</v>
      </c>
      <c r="K13" s="6">
        <f t="shared" ref="K13:V13" si="3">K11-K12</f>
        <v>0</v>
      </c>
      <c r="L13" s="6">
        <f t="shared" si="3"/>
        <v>0</v>
      </c>
      <c r="M13" s="6">
        <f t="shared" si="3"/>
        <v>0</v>
      </c>
      <c r="N13" s="6">
        <f t="shared" si="3"/>
        <v>0</v>
      </c>
      <c r="O13" s="6">
        <f t="shared" si="3"/>
        <v>0</v>
      </c>
      <c r="P13" s="6">
        <f t="shared" si="3"/>
        <v>0</v>
      </c>
      <c r="Q13" s="6">
        <f t="shared" si="3"/>
        <v>0</v>
      </c>
      <c r="R13" s="6">
        <f t="shared" si="3"/>
        <v>0</v>
      </c>
      <c r="S13" s="6">
        <f t="shared" si="3"/>
        <v>0</v>
      </c>
      <c r="T13" s="6">
        <f t="shared" si="3"/>
        <v>0</v>
      </c>
      <c r="U13" s="6">
        <f t="shared" si="3"/>
        <v>0</v>
      </c>
      <c r="V13" s="6">
        <f t="shared" si="3"/>
        <v>0</v>
      </c>
    </row>
    <row r="14" spans="1:32" x14ac:dyDescent="0.25">
      <c r="A14" s="14" t="s">
        <v>24</v>
      </c>
      <c r="B14" s="10">
        <f>B6</f>
        <v>100000</v>
      </c>
      <c r="C14" s="10">
        <f t="shared" ref="C14:H14" si="4">B14-C13</f>
        <v>81902.520187173199</v>
      </c>
      <c r="D14" s="10">
        <f t="shared" si="4"/>
        <v>62900.166383705058</v>
      </c>
      <c r="E14" s="10">
        <f t="shared" si="4"/>
        <v>42947.694890063503</v>
      </c>
      <c r="F14" s="10">
        <f t="shared" si="4"/>
        <v>21997.599821739874</v>
      </c>
      <c r="G14" s="10">
        <f t="shared" si="4"/>
        <v>6.184563972055912E-11</v>
      </c>
      <c r="H14" s="10">
        <f t="shared" si="4"/>
        <v>6.184563972055912E-11</v>
      </c>
      <c r="I14" s="10">
        <f t="shared" ref="I14:V14" si="5">H14-I13</f>
        <v>6.184563972055912E-11</v>
      </c>
      <c r="J14" s="10">
        <f t="shared" si="5"/>
        <v>6.184563972055912E-11</v>
      </c>
      <c r="K14" s="10">
        <f t="shared" si="5"/>
        <v>6.184563972055912E-11</v>
      </c>
      <c r="L14" s="10">
        <f t="shared" si="5"/>
        <v>6.184563972055912E-11</v>
      </c>
      <c r="M14" s="10">
        <f t="shared" si="5"/>
        <v>6.184563972055912E-11</v>
      </c>
      <c r="N14" s="10">
        <f t="shared" si="5"/>
        <v>6.184563972055912E-11</v>
      </c>
      <c r="O14" s="10">
        <f t="shared" si="5"/>
        <v>6.184563972055912E-11</v>
      </c>
      <c r="P14" s="10">
        <f t="shared" si="5"/>
        <v>6.184563972055912E-11</v>
      </c>
      <c r="Q14" s="10">
        <f t="shared" si="5"/>
        <v>6.184563972055912E-11</v>
      </c>
      <c r="R14" s="10">
        <f t="shared" si="5"/>
        <v>6.184563972055912E-11</v>
      </c>
      <c r="S14" s="10">
        <f t="shared" si="5"/>
        <v>6.184563972055912E-11</v>
      </c>
      <c r="T14" s="10">
        <f t="shared" si="5"/>
        <v>6.184563972055912E-11</v>
      </c>
      <c r="U14" s="10">
        <f t="shared" si="5"/>
        <v>6.184563972055912E-11</v>
      </c>
      <c r="V14" s="10">
        <f t="shared" si="5"/>
        <v>6.184563972055912E-11</v>
      </c>
    </row>
    <row r="15" spans="1:32" x14ac:dyDescent="0.25">
      <c r="A15" s="4" t="s">
        <v>23</v>
      </c>
      <c r="AD15" s="4" t="s">
        <v>4</v>
      </c>
    </row>
    <row r="16" spans="1:32" x14ac:dyDescent="0.25">
      <c r="A16" s="4" t="s">
        <v>22</v>
      </c>
      <c r="B16" s="6">
        <f>B14</f>
        <v>100000</v>
      </c>
      <c r="C16" s="6">
        <f>-C11</f>
        <v>-23097.479812826805</v>
      </c>
      <c r="D16" s="6">
        <f t="shared" ref="D16:J16" si="6">-D11</f>
        <v>-23097.479812826805</v>
      </c>
      <c r="E16" s="6">
        <f t="shared" si="6"/>
        <v>-23097.479812826805</v>
      </c>
      <c r="F16" s="6">
        <f t="shared" si="6"/>
        <v>-23097.479812826805</v>
      </c>
      <c r="G16" s="6">
        <f t="shared" si="6"/>
        <v>-23097.479812826805</v>
      </c>
      <c r="H16" s="6">
        <f t="shared" si="6"/>
        <v>0</v>
      </c>
      <c r="I16" s="6">
        <f t="shared" si="6"/>
        <v>0</v>
      </c>
      <c r="J16" s="6">
        <f t="shared" si="6"/>
        <v>0</v>
      </c>
      <c r="K16" s="6">
        <f t="shared" ref="K16:Q16" si="7">-K11</f>
        <v>0</v>
      </c>
      <c r="L16" s="6">
        <f t="shared" si="7"/>
        <v>0</v>
      </c>
      <c r="M16" s="6">
        <f t="shared" si="7"/>
        <v>0</v>
      </c>
      <c r="N16" s="6">
        <f t="shared" si="7"/>
        <v>0</v>
      </c>
      <c r="O16" s="6">
        <f t="shared" si="7"/>
        <v>0</v>
      </c>
      <c r="P16" s="6">
        <f t="shared" si="7"/>
        <v>0</v>
      </c>
      <c r="Q16" s="6">
        <f t="shared" si="7"/>
        <v>0</v>
      </c>
      <c r="R16" s="6">
        <f>-R11</f>
        <v>0</v>
      </c>
      <c r="S16" s="6">
        <f>-S11</f>
        <v>0</v>
      </c>
      <c r="T16" s="6">
        <f>-T11</f>
        <v>0</v>
      </c>
      <c r="U16" s="6">
        <f>-U11</f>
        <v>0</v>
      </c>
      <c r="V16" s="6">
        <f>-V11</f>
        <v>0</v>
      </c>
      <c r="AB16" s="4" t="s">
        <v>4</v>
      </c>
      <c r="AD16" s="4" t="s">
        <v>4</v>
      </c>
    </row>
    <row r="17" spans="1:29" x14ac:dyDescent="0.25">
      <c r="A17" s="14" t="s">
        <v>21</v>
      </c>
      <c r="B17" s="10"/>
      <c r="C17" s="10">
        <f>$B$3*C12</f>
        <v>1100</v>
      </c>
      <c r="D17" s="10">
        <f t="shared" ref="D17:J17" si="8">$B$3*D12</f>
        <v>900.92772205890526</v>
      </c>
      <c r="E17" s="10">
        <f t="shared" si="8"/>
        <v>691.90183022075564</v>
      </c>
      <c r="F17" s="10">
        <f t="shared" si="8"/>
        <v>472.42464379069855</v>
      </c>
      <c r="G17" s="10">
        <f t="shared" si="8"/>
        <v>241.97359803913861</v>
      </c>
      <c r="H17" s="10">
        <f t="shared" si="8"/>
        <v>0</v>
      </c>
      <c r="I17" s="10">
        <f t="shared" si="8"/>
        <v>0</v>
      </c>
      <c r="J17" s="10">
        <f t="shared" si="8"/>
        <v>0</v>
      </c>
      <c r="K17" s="10">
        <f t="shared" ref="K17:Q17" si="9">-$B$3*K12</f>
        <v>0</v>
      </c>
      <c r="L17" s="10">
        <f t="shared" si="9"/>
        <v>0</v>
      </c>
      <c r="M17" s="10">
        <f t="shared" si="9"/>
        <v>0</v>
      </c>
      <c r="N17" s="10">
        <f t="shared" si="9"/>
        <v>0</v>
      </c>
      <c r="O17" s="10">
        <f t="shared" si="9"/>
        <v>0</v>
      </c>
      <c r="P17" s="10">
        <f t="shared" si="9"/>
        <v>0</v>
      </c>
      <c r="Q17" s="10">
        <f t="shared" si="9"/>
        <v>0</v>
      </c>
      <c r="R17" s="10">
        <f>-$B$3*R12</f>
        <v>0</v>
      </c>
      <c r="S17" s="10">
        <f>-$B$3*S12</f>
        <v>0</v>
      </c>
      <c r="T17" s="10">
        <f>-$B$3*T12</f>
        <v>0</v>
      </c>
      <c r="U17" s="10">
        <f>-$B$3*U12</f>
        <v>0</v>
      </c>
      <c r="V17" s="10">
        <f>-$B$3*V12</f>
        <v>0</v>
      </c>
    </row>
    <row r="18" spans="1:29" x14ac:dyDescent="0.25">
      <c r="A18" s="4" t="s">
        <v>19</v>
      </c>
    </row>
    <row r="19" spans="1:29" ht="15.75" thickBot="1" x14ac:dyDescent="0.3">
      <c r="A19" s="11" t="s">
        <v>20</v>
      </c>
      <c r="B19" s="12">
        <f t="shared" ref="B19:J19" si="10">B16+B17</f>
        <v>100000</v>
      </c>
      <c r="C19" s="12">
        <f t="shared" si="10"/>
        <v>-21997.479812826805</v>
      </c>
      <c r="D19" s="12">
        <f t="shared" si="10"/>
        <v>-22196.552090767898</v>
      </c>
      <c r="E19" s="12">
        <f t="shared" si="10"/>
        <v>-22405.57798260605</v>
      </c>
      <c r="F19" s="12">
        <f t="shared" si="10"/>
        <v>-22625.055169036106</v>
      </c>
      <c r="G19" s="12">
        <f t="shared" si="10"/>
        <v>-22855.506214787667</v>
      </c>
      <c r="H19" s="12">
        <f t="shared" si="10"/>
        <v>0</v>
      </c>
      <c r="I19" s="12">
        <f t="shared" si="10"/>
        <v>0</v>
      </c>
      <c r="J19" s="12">
        <f t="shared" si="10"/>
        <v>0</v>
      </c>
      <c r="K19" s="12">
        <f t="shared" ref="K19:V19" si="11">K16-K17</f>
        <v>0</v>
      </c>
      <c r="L19" s="12">
        <f t="shared" si="11"/>
        <v>0</v>
      </c>
      <c r="M19" s="12">
        <f t="shared" si="11"/>
        <v>0</v>
      </c>
      <c r="N19" s="12">
        <f t="shared" si="11"/>
        <v>0</v>
      </c>
      <c r="O19" s="12">
        <f t="shared" si="11"/>
        <v>0</v>
      </c>
      <c r="P19" s="12">
        <f t="shared" si="11"/>
        <v>0</v>
      </c>
      <c r="Q19" s="12">
        <f t="shared" si="11"/>
        <v>0</v>
      </c>
      <c r="R19" s="12">
        <f t="shared" si="11"/>
        <v>0</v>
      </c>
      <c r="S19" s="12">
        <f t="shared" si="11"/>
        <v>0</v>
      </c>
      <c r="T19" s="12">
        <f t="shared" si="11"/>
        <v>0</v>
      </c>
      <c r="U19" s="12">
        <f t="shared" si="11"/>
        <v>0</v>
      </c>
      <c r="V19" s="12">
        <f t="shared" si="11"/>
        <v>0</v>
      </c>
    </row>
    <row r="20" spans="1:29" ht="15.75" thickTop="1" x14ac:dyDescent="0.25"/>
    <row r="21" spans="1:29" x14ac:dyDescent="0.25">
      <c r="AC21" s="4" t="s">
        <v>4</v>
      </c>
    </row>
    <row r="22" spans="1:29" x14ac:dyDescent="0.25">
      <c r="J22" s="6" t="s">
        <v>4</v>
      </c>
    </row>
    <row r="24" spans="1:29" x14ac:dyDescent="0.25">
      <c r="F24" s="6" t="s">
        <v>4</v>
      </c>
      <c r="G24" s="6" t="s">
        <v>4</v>
      </c>
    </row>
    <row r="26" spans="1:29" x14ac:dyDescent="0.25">
      <c r="I26" s="6" t="s">
        <v>4</v>
      </c>
      <c r="Z26" s="4" t="s">
        <v>4</v>
      </c>
      <c r="AC26" s="4">
        <v>55000</v>
      </c>
    </row>
    <row r="27" spans="1:29" x14ac:dyDescent="0.25">
      <c r="AC27" s="4">
        <v>0.27</v>
      </c>
    </row>
    <row r="28" spans="1:29" x14ac:dyDescent="0.25">
      <c r="AC28" s="4">
        <f>AC26*(1-AC27)</f>
        <v>40150</v>
      </c>
    </row>
    <row r="30" spans="1:29" x14ac:dyDescent="0.25">
      <c r="L30" s="6" t="s">
        <v>4</v>
      </c>
    </row>
    <row r="33" spans="10:11" x14ac:dyDescent="0.25">
      <c r="K33" s="6" t="s">
        <v>4</v>
      </c>
    </row>
    <row r="34" spans="10:11" x14ac:dyDescent="0.25">
      <c r="J34" s="6" t="s">
        <v>4</v>
      </c>
    </row>
  </sheetData>
  <mergeCells count="1">
    <mergeCell ref="B9:V9"/>
  </mergeCells>
  <phoneticPr fontId="1"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zoomScaleNormal="100" workbookViewId="0">
      <selection activeCell="E15" sqref="E15"/>
    </sheetView>
  </sheetViews>
  <sheetFormatPr baseColWidth="10" defaultColWidth="10.5703125" defaultRowHeight="15" x14ac:dyDescent="0.25"/>
  <cols>
    <col min="1" max="1" width="13.5703125" style="3" customWidth="1"/>
    <col min="2" max="7" width="10.5703125" style="17" customWidth="1"/>
    <col min="8" max="16384" width="10.5703125" style="3"/>
  </cols>
  <sheetData>
    <row r="1" spans="1:7" x14ac:dyDescent="0.25">
      <c r="A1" s="1" t="s">
        <v>29</v>
      </c>
    </row>
    <row r="2" spans="1:7" x14ac:dyDescent="0.25">
      <c r="B2" s="3"/>
      <c r="C2" s="3"/>
      <c r="D2" s="3"/>
      <c r="E2" s="3"/>
      <c r="F2" s="3"/>
      <c r="G2" s="3"/>
    </row>
    <row r="3" spans="1:7" x14ac:dyDescent="0.25">
      <c r="B3" s="3"/>
      <c r="C3" s="3"/>
      <c r="D3" s="3"/>
      <c r="E3" s="3"/>
      <c r="F3" s="3"/>
      <c r="G3" s="3"/>
    </row>
    <row r="4" spans="1:7" x14ac:dyDescent="0.25">
      <c r="A4" s="17"/>
      <c r="B4" s="37" t="s">
        <v>32</v>
      </c>
      <c r="C4" s="37"/>
      <c r="D4" s="37"/>
      <c r="E4" s="37"/>
      <c r="F4" s="37"/>
      <c r="G4" s="3"/>
    </row>
    <row r="5" spans="1:7" x14ac:dyDescent="0.25">
      <c r="A5" s="18" t="s">
        <v>33</v>
      </c>
      <c r="B5" s="21">
        <v>2</v>
      </c>
      <c r="C5" s="21">
        <v>4</v>
      </c>
      <c r="D5" s="21">
        <v>6</v>
      </c>
      <c r="E5" s="21">
        <v>8</v>
      </c>
      <c r="F5" s="21">
        <v>12</v>
      </c>
      <c r="G5" s="3"/>
    </row>
    <row r="6" spans="1:7" x14ac:dyDescent="0.25">
      <c r="A6" s="19">
        <v>2</v>
      </c>
      <c r="B6" s="29">
        <f>((1+($A6/100))^((1/$B$5)))-1</f>
        <v>9.9504938362078299E-3</v>
      </c>
      <c r="C6" s="29">
        <f>((1+($A6/100))^((1/$C$5)))-1</f>
        <v>4.9629315732038215E-3</v>
      </c>
      <c r="D6" s="29">
        <f>((1+($A6/100))^((1/$D$5)))-1</f>
        <v>3.3058903246372395E-3</v>
      </c>
      <c r="E6" s="29">
        <f>((1+($A6/100))^((1/$E$5)))-1</f>
        <v>2.4783945667874452E-3</v>
      </c>
      <c r="F6" s="29">
        <f>((1+($A6/100))^((1/$F$5)))-1</f>
        <v>1.6515813019202241E-3</v>
      </c>
    </row>
    <row r="7" spans="1:7" x14ac:dyDescent="0.25">
      <c r="A7" s="19">
        <v>4</v>
      </c>
      <c r="B7" s="29">
        <f>((1+($A7/100))^((1/$B$5)))-1</f>
        <v>1.9803902718557032E-2</v>
      </c>
      <c r="C7" s="29">
        <f>((1+($A7/100))^((1/$C$5)))-1</f>
        <v>9.8534065489688238E-3</v>
      </c>
      <c r="D7" s="29">
        <f>((1+($A7/100))^((1/$D$5)))-1</f>
        <v>6.5581969365593462E-3</v>
      </c>
      <c r="E7" s="29">
        <f>((1+($A7/100))^((1/$E$5)))-1</f>
        <v>4.914626497678487E-3</v>
      </c>
      <c r="F7" s="29">
        <f>((1+($A7/100))^((1/$F$5)))-1</f>
        <v>3.2737397821989145E-3</v>
      </c>
    </row>
    <row r="8" spans="1:7" x14ac:dyDescent="0.25">
      <c r="A8" s="19">
        <v>6</v>
      </c>
      <c r="B8" s="29">
        <f>((1+($A8/100))^((1/$B$5)))-1</f>
        <v>2.9563014098699991E-2</v>
      </c>
      <c r="C8" s="29">
        <f>((1+($A8/100))^((1/$C$5)))-1</f>
        <v>1.4673846168659299E-2</v>
      </c>
      <c r="D8" s="29">
        <f>((1+($A8/100))^((1/$D$5)))-1</f>
        <v>9.7587941791923427E-3</v>
      </c>
      <c r="E8" s="29">
        <f>((1+($A8/100))^((1/$E$5)))-1</f>
        <v>7.3102035463847859E-3</v>
      </c>
      <c r="F8" s="29">
        <f>((1+($A8/100))^((1/$F$5)))-1</f>
        <v>4.8675505653430484E-3</v>
      </c>
    </row>
    <row r="9" spans="1:7" ht="15.75" thickBot="1" x14ac:dyDescent="0.3">
      <c r="A9" s="20">
        <v>12</v>
      </c>
      <c r="B9" s="30">
        <f>((1+($A9/100))^((1/$B$5)))-1</f>
        <v>5.8300524425836331E-2</v>
      </c>
      <c r="C9" s="30">
        <f>((1+($A9/100))^((1/$C$5)))-1</f>
        <v>2.8737344722080227E-2</v>
      </c>
      <c r="D9" s="30">
        <f>((1+($A9/100))^((1/$D$5)))-1</f>
        <v>1.9067623060521344E-2</v>
      </c>
      <c r="E9" s="30">
        <f>((1+($A9/100))^((1/$E$5)))-1</f>
        <v>1.426690014122034E-2</v>
      </c>
      <c r="F9" s="30">
        <f>((1+($A9/100))^((1/$F$5)))-1</f>
        <v>9.4887929345830457E-3</v>
      </c>
    </row>
    <row r="10" spans="1:7" ht="15.75" thickTop="1" x14ac:dyDescent="0.25"/>
    <row r="17" spans="7:7" x14ac:dyDescent="0.25">
      <c r="G17" s="17" t="s">
        <v>4</v>
      </c>
    </row>
  </sheetData>
  <mergeCells count="1">
    <mergeCell ref="B4:F4"/>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3"/>
  <sheetViews>
    <sheetView showGridLines="0" zoomScaleNormal="100" workbookViewId="0">
      <selection activeCell="B7" sqref="B7:V7"/>
    </sheetView>
  </sheetViews>
  <sheetFormatPr baseColWidth="10" defaultColWidth="16.7109375" defaultRowHeight="15" outlineLevelCol="1" x14ac:dyDescent="0.25"/>
  <cols>
    <col min="1" max="1" width="16.7109375" style="3" customWidth="1"/>
    <col min="2" max="5" width="8" style="2" customWidth="1"/>
    <col min="6" max="11" width="8" style="2" customWidth="1" outlineLevel="1"/>
    <col min="12" max="12" width="8" style="2" customWidth="1"/>
    <col min="13" max="20" width="8" style="2" customWidth="1" outlineLevel="1"/>
    <col min="21" max="22" width="8" style="2" customWidth="1"/>
    <col min="23" max="16384" width="16.7109375" style="3"/>
  </cols>
  <sheetData>
    <row r="1" spans="1:25" x14ac:dyDescent="0.25">
      <c r="A1" s="1" t="s">
        <v>29</v>
      </c>
    </row>
    <row r="3" spans="1:25" x14ac:dyDescent="0.25">
      <c r="A3" s="4" t="s">
        <v>9</v>
      </c>
      <c r="B3" s="5">
        <v>50000</v>
      </c>
      <c r="C3" s="6"/>
      <c r="D3" s="6"/>
      <c r="E3" s="6"/>
      <c r="F3" s="6"/>
      <c r="G3" s="6"/>
      <c r="H3" s="6"/>
      <c r="I3" s="6"/>
      <c r="J3" s="6"/>
      <c r="K3" s="6"/>
      <c r="L3" s="6"/>
      <c r="M3" s="6"/>
      <c r="N3" s="6"/>
      <c r="O3" s="6"/>
      <c r="P3" s="6"/>
      <c r="Q3" s="6"/>
      <c r="R3" s="6"/>
      <c r="S3" s="6"/>
      <c r="T3" s="6"/>
      <c r="U3" s="6"/>
      <c r="V3" s="6"/>
    </row>
    <row r="4" spans="1:25" x14ac:dyDescent="0.25">
      <c r="A4" s="4" t="s">
        <v>10</v>
      </c>
      <c r="B4" s="7">
        <v>3</v>
      </c>
      <c r="C4" s="6"/>
      <c r="D4" s="6"/>
      <c r="E4" s="6"/>
      <c r="F4" s="6"/>
      <c r="G4" s="6"/>
      <c r="H4" s="6"/>
      <c r="I4" s="6"/>
      <c r="J4" s="27"/>
      <c r="K4" s="6"/>
      <c r="L4" s="6"/>
      <c r="M4" s="6"/>
      <c r="N4" s="6"/>
      <c r="O4" s="6"/>
      <c r="P4" s="6"/>
      <c r="Q4" s="6"/>
      <c r="R4" s="6"/>
      <c r="S4" s="6"/>
      <c r="T4" s="6"/>
      <c r="U4" s="6"/>
      <c r="V4" s="6"/>
    </row>
    <row r="5" spans="1:25" x14ac:dyDescent="0.25">
      <c r="A5" s="4" t="s">
        <v>30</v>
      </c>
      <c r="B5" s="5">
        <v>20</v>
      </c>
      <c r="C5" s="6"/>
      <c r="D5" s="6"/>
      <c r="E5" s="6"/>
      <c r="F5" s="6"/>
      <c r="G5" s="6"/>
      <c r="H5" s="6"/>
      <c r="I5" s="6"/>
      <c r="J5" s="6"/>
      <c r="K5" s="6"/>
      <c r="L5" s="6"/>
      <c r="M5" s="6"/>
      <c r="N5" s="6"/>
      <c r="O5" s="6"/>
      <c r="P5" s="6"/>
      <c r="Q5" s="6"/>
      <c r="R5" s="6"/>
      <c r="S5" s="6"/>
      <c r="T5" s="6"/>
      <c r="U5" s="6"/>
      <c r="V5" s="6"/>
    </row>
    <row r="6" spans="1:25" x14ac:dyDescent="0.25">
      <c r="A6" s="4"/>
      <c r="B6" s="5"/>
      <c r="C6" s="6"/>
      <c r="D6" s="6"/>
      <c r="E6" s="6"/>
      <c r="F6" s="6"/>
      <c r="G6" s="6"/>
      <c r="H6" s="6"/>
      <c r="I6" s="6"/>
      <c r="J6" s="6"/>
      <c r="K6" s="6"/>
      <c r="L6" s="6"/>
      <c r="M6" s="6"/>
      <c r="N6" s="6"/>
      <c r="O6" s="6"/>
      <c r="P6" s="6"/>
      <c r="Q6" s="6"/>
      <c r="R6" s="6"/>
      <c r="S6" s="6"/>
      <c r="T6" s="6"/>
      <c r="U6" s="6"/>
      <c r="V6" s="6"/>
      <c r="X6" s="6"/>
    </row>
    <row r="7" spans="1:25" x14ac:dyDescent="0.25">
      <c r="A7" s="8"/>
      <c r="B7" s="36" t="s">
        <v>40</v>
      </c>
      <c r="C7" s="36"/>
      <c r="D7" s="36"/>
      <c r="E7" s="36"/>
      <c r="F7" s="36"/>
      <c r="G7" s="36"/>
      <c r="H7" s="36"/>
      <c r="I7" s="36"/>
      <c r="J7" s="36"/>
      <c r="K7" s="36"/>
      <c r="L7" s="36"/>
      <c r="M7" s="36"/>
      <c r="N7" s="36"/>
      <c r="O7" s="36"/>
      <c r="P7" s="36"/>
      <c r="Q7" s="36"/>
      <c r="R7" s="36"/>
      <c r="S7" s="36"/>
      <c r="T7" s="36"/>
      <c r="U7" s="36"/>
      <c r="V7" s="36"/>
    </row>
    <row r="8" spans="1:25" x14ac:dyDescent="0.25">
      <c r="A8" s="9"/>
      <c r="B8" s="10">
        <v>0</v>
      </c>
      <c r="C8" s="10">
        <v>1</v>
      </c>
      <c r="D8" s="10">
        <v>2</v>
      </c>
      <c r="E8" s="10">
        <v>3</v>
      </c>
      <c r="F8" s="10">
        <v>4</v>
      </c>
      <c r="G8" s="10">
        <v>5</v>
      </c>
      <c r="H8" s="10">
        <v>6</v>
      </c>
      <c r="I8" s="10">
        <v>7</v>
      </c>
      <c r="J8" s="10">
        <v>8</v>
      </c>
      <c r="K8" s="10">
        <v>9</v>
      </c>
      <c r="L8" s="10">
        <v>10</v>
      </c>
      <c r="M8" s="10">
        <v>11</v>
      </c>
      <c r="N8" s="10">
        <v>12</v>
      </c>
      <c r="O8" s="10">
        <v>13</v>
      </c>
      <c r="P8" s="10">
        <v>14</v>
      </c>
      <c r="Q8" s="10">
        <v>15</v>
      </c>
      <c r="R8" s="10">
        <v>16</v>
      </c>
      <c r="S8" s="10">
        <v>17</v>
      </c>
      <c r="T8" s="10">
        <v>18</v>
      </c>
      <c r="U8" s="10">
        <v>19</v>
      </c>
      <c r="V8" s="10">
        <v>20</v>
      </c>
      <c r="Y8" s="3" t="s">
        <v>4</v>
      </c>
    </row>
    <row r="9" spans="1:25" x14ac:dyDescent="0.25">
      <c r="A9" s="4" t="s">
        <v>14</v>
      </c>
      <c r="B9" s="6"/>
      <c r="C9" s="6"/>
      <c r="D9" s="6"/>
      <c r="E9" s="6"/>
      <c r="F9" s="6"/>
      <c r="G9" s="6"/>
      <c r="H9" s="6"/>
      <c r="I9" s="6"/>
      <c r="J9" s="6"/>
      <c r="K9" s="6"/>
      <c r="L9" s="6"/>
      <c r="M9" s="6"/>
      <c r="N9" s="6"/>
      <c r="O9" s="6"/>
      <c r="P9" s="6"/>
      <c r="Q9" s="6"/>
      <c r="R9" s="6"/>
      <c r="S9" s="6"/>
      <c r="T9" s="6"/>
      <c r="U9" s="6"/>
      <c r="V9" s="6"/>
    </row>
    <row r="10" spans="1:25" ht="18" x14ac:dyDescent="0.25">
      <c r="A10" s="4" t="s">
        <v>38</v>
      </c>
      <c r="B10" s="6">
        <f>$B$3*((1+$B$4/100)^B8)</f>
        <v>50000</v>
      </c>
      <c r="C10" s="6">
        <f t="shared" ref="C10:V10" si="0">$B$3*((1+$B$4/100)^C8)</f>
        <v>51500</v>
      </c>
      <c r="D10" s="6">
        <f t="shared" si="0"/>
        <v>53045</v>
      </c>
      <c r="E10" s="6">
        <f t="shared" si="0"/>
        <v>54636.35</v>
      </c>
      <c r="F10" s="6">
        <f t="shared" si="0"/>
        <v>56275.440499999997</v>
      </c>
      <c r="G10" s="6">
        <f t="shared" si="0"/>
        <v>57963.703714999989</v>
      </c>
      <c r="H10" s="6">
        <f t="shared" si="0"/>
        <v>59702.614826449993</v>
      </c>
      <c r="I10" s="6">
        <f t="shared" si="0"/>
        <v>61493.693271243501</v>
      </c>
      <c r="J10" s="6">
        <f t="shared" si="0"/>
        <v>63338.504069380797</v>
      </c>
      <c r="K10" s="6">
        <f t="shared" si="0"/>
        <v>65238.659191462226</v>
      </c>
      <c r="L10" s="6">
        <f t="shared" si="0"/>
        <v>67195.818967206083</v>
      </c>
      <c r="M10" s="6">
        <f t="shared" si="0"/>
        <v>69211.693536222272</v>
      </c>
      <c r="N10" s="6">
        <f t="shared" si="0"/>
        <v>71288.044342308931</v>
      </c>
      <c r="O10" s="6">
        <f t="shared" si="0"/>
        <v>73426.685672578198</v>
      </c>
      <c r="P10" s="6">
        <f t="shared" si="0"/>
        <v>75629.486242755549</v>
      </c>
      <c r="Q10" s="6">
        <f t="shared" si="0"/>
        <v>77898.370830038228</v>
      </c>
      <c r="R10" s="6">
        <f t="shared" si="0"/>
        <v>80235.321954939354</v>
      </c>
      <c r="S10" s="6">
        <f t="shared" si="0"/>
        <v>82642.381613587539</v>
      </c>
      <c r="T10" s="6">
        <f t="shared" si="0"/>
        <v>85121.653061995166</v>
      </c>
      <c r="U10" s="6">
        <f t="shared" si="0"/>
        <v>87675.302653855018</v>
      </c>
      <c r="V10" s="6">
        <f t="shared" si="0"/>
        <v>90305.561733470662</v>
      </c>
      <c r="W10" s="6"/>
      <c r="X10" s="6"/>
    </row>
    <row r="11" spans="1:25" x14ac:dyDescent="0.25">
      <c r="A11" s="4" t="s">
        <v>15</v>
      </c>
      <c r="B11" s="6"/>
      <c r="C11" s="6"/>
      <c r="D11" s="6"/>
      <c r="E11" s="6"/>
      <c r="F11" s="6"/>
      <c r="G11" s="6"/>
      <c r="H11" s="6"/>
      <c r="I11" s="6"/>
      <c r="J11" s="6"/>
      <c r="K11" s="6"/>
      <c r="L11" s="6"/>
      <c r="M11" s="6"/>
      <c r="N11" s="6"/>
      <c r="O11" s="6"/>
      <c r="P11" s="6"/>
      <c r="Q11" s="6"/>
      <c r="R11" s="6"/>
      <c r="S11" s="6"/>
      <c r="T11" s="6"/>
      <c r="U11" s="6"/>
      <c r="V11" s="6"/>
    </row>
    <row r="12" spans="1:25" ht="18" x14ac:dyDescent="0.25">
      <c r="A12" s="4" t="s">
        <v>37</v>
      </c>
      <c r="B12" s="6">
        <f>$B$3*(((1+$B$4/100)^B8)-1)</f>
        <v>0</v>
      </c>
      <c r="C12" s="6">
        <f>IF(($B$5-C8&lt;0),0,$B$3*(((1+$B$4/100)^C8)-1))</f>
        <v>1500.0000000000014</v>
      </c>
      <c r="D12" s="6">
        <f t="shared" ref="D12:V12" si="1">IF(($B$5-D8&lt;0),0,$B$3*(((1+$B$4/100)^D8)-1))</f>
        <v>3044.9999999999977</v>
      </c>
      <c r="E12" s="6">
        <f t="shared" si="1"/>
        <v>4636.3500000000004</v>
      </c>
      <c r="F12" s="6">
        <f t="shared" si="1"/>
        <v>6275.4404999999961</v>
      </c>
      <c r="G12" s="6">
        <f t="shared" si="1"/>
        <v>7963.7037149999924</v>
      </c>
      <c r="H12" s="6">
        <f t="shared" si="1"/>
        <v>9702.6148264499952</v>
      </c>
      <c r="I12" s="6">
        <f t="shared" si="1"/>
        <v>11493.693271243499</v>
      </c>
      <c r="J12" s="6">
        <f t="shared" si="1"/>
        <v>13338.504069380797</v>
      </c>
      <c r="K12" s="6">
        <f t="shared" si="1"/>
        <v>15238.659191462222</v>
      </c>
      <c r="L12" s="6">
        <f t="shared" si="1"/>
        <v>17195.818967206091</v>
      </c>
      <c r="M12" s="6">
        <f t="shared" si="1"/>
        <v>19211.693536222276</v>
      </c>
      <c r="N12" s="6">
        <f t="shared" si="1"/>
        <v>21288.044342308931</v>
      </c>
      <c r="O12" s="6">
        <f t="shared" si="1"/>
        <v>23426.685672578194</v>
      </c>
      <c r="P12" s="6">
        <f t="shared" si="1"/>
        <v>25629.486242755549</v>
      </c>
      <c r="Q12" s="6">
        <f t="shared" si="1"/>
        <v>27898.37083003822</v>
      </c>
      <c r="R12" s="6">
        <f t="shared" si="1"/>
        <v>30235.321954939354</v>
      </c>
      <c r="S12" s="6">
        <f t="shared" si="1"/>
        <v>32642.381613587535</v>
      </c>
      <c r="T12" s="6">
        <f t="shared" si="1"/>
        <v>35121.653061995159</v>
      </c>
      <c r="U12" s="6">
        <f t="shared" si="1"/>
        <v>37675.302653855011</v>
      </c>
      <c r="V12" s="6">
        <f t="shared" si="1"/>
        <v>40305.561733470662</v>
      </c>
    </row>
    <row r="13" spans="1:25" x14ac:dyDescent="0.25">
      <c r="A13" s="4" t="s">
        <v>16</v>
      </c>
      <c r="B13" s="6"/>
      <c r="C13" s="6"/>
      <c r="D13" s="6"/>
      <c r="E13" s="6"/>
      <c r="F13" s="6"/>
      <c r="G13" s="6"/>
      <c r="H13" s="6"/>
      <c r="I13" s="6"/>
      <c r="J13" s="6"/>
      <c r="K13" s="6"/>
      <c r="L13" s="6"/>
      <c r="M13" s="6"/>
      <c r="N13" s="6"/>
      <c r="O13" s="6"/>
      <c r="P13" s="6"/>
      <c r="Q13" s="6"/>
      <c r="R13" s="6"/>
      <c r="S13" s="6"/>
      <c r="T13" s="6"/>
      <c r="U13" s="6"/>
      <c r="V13" s="6"/>
    </row>
    <row r="14" spans="1:25" x14ac:dyDescent="0.25">
      <c r="A14" s="4" t="s">
        <v>36</v>
      </c>
      <c r="B14" s="6">
        <f>$B$3*$B$4/100*B8</f>
        <v>0</v>
      </c>
      <c r="C14" s="6">
        <f>IF(($B$5-C8&lt;0),0,$B$3*$B$4/100*C8)</f>
        <v>1500</v>
      </c>
      <c r="D14" s="6">
        <f t="shared" ref="D14:V14" si="2">IF(($B$5-D8&lt;0),0,$B$3*$B$4/100*D8)</f>
        <v>3000</v>
      </c>
      <c r="E14" s="6">
        <f t="shared" si="2"/>
        <v>4500</v>
      </c>
      <c r="F14" s="6">
        <f t="shared" si="2"/>
        <v>6000</v>
      </c>
      <c r="G14" s="6">
        <f t="shared" si="2"/>
        <v>7500</v>
      </c>
      <c r="H14" s="6">
        <f t="shared" si="2"/>
        <v>9000</v>
      </c>
      <c r="I14" s="6">
        <f t="shared" si="2"/>
        <v>10500</v>
      </c>
      <c r="J14" s="6">
        <f t="shared" si="2"/>
        <v>12000</v>
      </c>
      <c r="K14" s="6">
        <f t="shared" si="2"/>
        <v>13500</v>
      </c>
      <c r="L14" s="6">
        <f t="shared" si="2"/>
        <v>15000</v>
      </c>
      <c r="M14" s="6">
        <f t="shared" si="2"/>
        <v>16500</v>
      </c>
      <c r="N14" s="6">
        <f t="shared" si="2"/>
        <v>18000</v>
      </c>
      <c r="O14" s="6">
        <f t="shared" si="2"/>
        <v>19500</v>
      </c>
      <c r="P14" s="6">
        <f t="shared" si="2"/>
        <v>21000</v>
      </c>
      <c r="Q14" s="6">
        <f t="shared" si="2"/>
        <v>22500</v>
      </c>
      <c r="R14" s="6">
        <f t="shared" si="2"/>
        <v>24000</v>
      </c>
      <c r="S14" s="6">
        <f t="shared" si="2"/>
        <v>25500</v>
      </c>
      <c r="T14" s="6">
        <f t="shared" si="2"/>
        <v>27000</v>
      </c>
      <c r="U14" s="6">
        <f t="shared" si="2"/>
        <v>28500</v>
      </c>
      <c r="V14" s="6">
        <f t="shared" si="2"/>
        <v>30000</v>
      </c>
    </row>
    <row r="15" spans="1:25" x14ac:dyDescent="0.25">
      <c r="A15" s="4" t="s">
        <v>17</v>
      </c>
      <c r="B15" s="6"/>
      <c r="C15" s="6"/>
      <c r="D15" s="6"/>
      <c r="E15" s="6"/>
      <c r="F15" s="6"/>
      <c r="G15" s="6"/>
      <c r="H15" s="6"/>
      <c r="I15" s="6"/>
      <c r="J15" s="6"/>
      <c r="K15" s="6"/>
      <c r="L15" s="6"/>
      <c r="M15" s="6"/>
      <c r="N15" s="6"/>
      <c r="O15" s="6"/>
      <c r="P15" s="6"/>
      <c r="Q15" s="6"/>
      <c r="R15" s="6"/>
      <c r="S15" s="6"/>
      <c r="T15" s="6"/>
      <c r="U15" s="6"/>
      <c r="V15" s="6"/>
    </row>
    <row r="16" spans="1:25" ht="15.75" thickBot="1" x14ac:dyDescent="0.3">
      <c r="A16" s="11" t="s">
        <v>18</v>
      </c>
      <c r="B16" s="12">
        <f>B22-B14</f>
        <v>0</v>
      </c>
      <c r="C16" s="12">
        <f t="shared" ref="C16:V16" si="3">C12-C14</f>
        <v>0</v>
      </c>
      <c r="D16" s="12">
        <f t="shared" si="3"/>
        <v>44.999999999997726</v>
      </c>
      <c r="E16" s="12">
        <f t="shared" si="3"/>
        <v>136.35000000000036</v>
      </c>
      <c r="F16" s="12">
        <f t="shared" si="3"/>
        <v>275.44049999999606</v>
      </c>
      <c r="G16" s="12">
        <f t="shared" si="3"/>
        <v>463.70371499999237</v>
      </c>
      <c r="H16" s="12">
        <f t="shared" si="3"/>
        <v>702.61482644999523</v>
      </c>
      <c r="I16" s="12">
        <f t="shared" si="3"/>
        <v>993.69327124349911</v>
      </c>
      <c r="J16" s="12">
        <f t="shared" si="3"/>
        <v>1338.5040693807969</v>
      </c>
      <c r="K16" s="12">
        <f t="shared" si="3"/>
        <v>1738.6591914622222</v>
      </c>
      <c r="L16" s="12">
        <f t="shared" si="3"/>
        <v>2195.8189672060907</v>
      </c>
      <c r="M16" s="12">
        <f t="shared" si="3"/>
        <v>2711.6935362222757</v>
      </c>
      <c r="N16" s="12">
        <f t="shared" si="3"/>
        <v>3288.0443423089309</v>
      </c>
      <c r="O16" s="12">
        <f t="shared" si="3"/>
        <v>3926.6856725781945</v>
      </c>
      <c r="P16" s="12">
        <f t="shared" si="3"/>
        <v>4629.486242755549</v>
      </c>
      <c r="Q16" s="12">
        <f t="shared" si="3"/>
        <v>5398.3708300382204</v>
      </c>
      <c r="R16" s="12">
        <f t="shared" si="3"/>
        <v>6235.3219549393543</v>
      </c>
      <c r="S16" s="12">
        <f t="shared" si="3"/>
        <v>7142.381613587535</v>
      </c>
      <c r="T16" s="12">
        <f t="shared" si="3"/>
        <v>8121.6530619951591</v>
      </c>
      <c r="U16" s="12">
        <f t="shared" si="3"/>
        <v>9175.3026538550112</v>
      </c>
      <c r="V16" s="12">
        <f t="shared" si="3"/>
        <v>10305.561733470662</v>
      </c>
      <c r="Y16" s="3" t="s">
        <v>4</v>
      </c>
    </row>
    <row r="17" spans="1:24" ht="15.75" thickTop="1" x14ac:dyDescent="0.25">
      <c r="A17" s="4"/>
      <c r="B17" s="6"/>
      <c r="C17" s="6"/>
      <c r="D17" s="6"/>
      <c r="E17" s="6"/>
      <c r="F17" s="6"/>
      <c r="G17" s="6"/>
      <c r="H17" s="6"/>
      <c r="I17" s="6"/>
      <c r="J17" s="6"/>
      <c r="K17" s="6"/>
      <c r="L17" s="6"/>
      <c r="M17" s="6"/>
      <c r="N17" s="6"/>
      <c r="O17" s="6"/>
      <c r="P17" s="6"/>
      <c r="Q17" s="6"/>
      <c r="R17" s="6"/>
      <c r="S17" s="6"/>
      <c r="T17" s="6"/>
      <c r="U17" s="6"/>
      <c r="V17" s="6"/>
    </row>
    <row r="18" spans="1:24" x14ac:dyDescent="0.25">
      <c r="A18" s="4"/>
      <c r="B18" s="6"/>
      <c r="C18" s="6">
        <v>1</v>
      </c>
      <c r="D18" s="6">
        <v>2</v>
      </c>
      <c r="E18" s="6">
        <v>3</v>
      </c>
      <c r="F18" s="6">
        <v>4</v>
      </c>
      <c r="G18" s="6">
        <v>5</v>
      </c>
      <c r="H18" s="6">
        <v>6</v>
      </c>
      <c r="I18" s="6">
        <v>7</v>
      </c>
      <c r="J18" s="6">
        <v>8</v>
      </c>
      <c r="K18" s="6">
        <v>9</v>
      </c>
      <c r="L18" s="6">
        <v>10</v>
      </c>
    </row>
    <row r="19" spans="1:24" x14ac:dyDescent="0.25">
      <c r="C19" s="6">
        <v>11</v>
      </c>
      <c r="D19" s="6">
        <v>12</v>
      </c>
      <c r="E19" s="6">
        <v>13</v>
      </c>
      <c r="F19" s="6">
        <v>14</v>
      </c>
      <c r="G19" s="6">
        <v>15</v>
      </c>
      <c r="H19" s="6">
        <v>16</v>
      </c>
      <c r="I19" s="6">
        <v>17</v>
      </c>
      <c r="J19" s="6">
        <v>18</v>
      </c>
      <c r="K19" s="6">
        <v>19</v>
      </c>
      <c r="L19" s="6">
        <v>20</v>
      </c>
    </row>
    <row r="20" spans="1:24" x14ac:dyDescent="0.25">
      <c r="T20" s="28"/>
    </row>
    <row r="21" spans="1:24" x14ac:dyDescent="0.25">
      <c r="I21" s="2" t="s">
        <v>4</v>
      </c>
      <c r="T21" s="28"/>
    </row>
    <row r="23" spans="1:24" x14ac:dyDescent="0.25">
      <c r="T23" s="28"/>
    </row>
    <row r="24" spans="1:24" x14ac:dyDescent="0.25">
      <c r="T24" s="28"/>
    </row>
    <row r="32" spans="1:24" x14ac:dyDescent="0.25">
      <c r="X32" s="3" t="s">
        <v>4</v>
      </c>
    </row>
    <row r="33" spans="13:15" x14ac:dyDescent="0.25">
      <c r="M33" s="2" t="s">
        <v>4</v>
      </c>
      <c r="O33" s="2" t="s">
        <v>4</v>
      </c>
    </row>
  </sheetData>
  <mergeCells count="1">
    <mergeCell ref="B7:V7"/>
  </mergeCells>
  <pageMargins left="0.75" right="0.75" top="1" bottom="1" header="0.5" footer="0.5"/>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29"/>
  <sheetViews>
    <sheetView zoomScaleNormal="100" workbookViewId="0"/>
  </sheetViews>
  <sheetFormatPr baseColWidth="10" defaultColWidth="9.140625" defaultRowHeight="15" x14ac:dyDescent="0.25"/>
  <cols>
    <col min="1" max="1" width="12.42578125" style="4" customWidth="1"/>
    <col min="2" max="2" width="8.140625" style="6" customWidth="1"/>
    <col min="3" max="3" width="7.7109375" style="6" customWidth="1"/>
    <col min="4" max="4" width="7.42578125" style="6" customWidth="1"/>
    <col min="5" max="5" width="7.7109375" style="6" customWidth="1"/>
    <col min="6" max="7" width="7.42578125" style="6" customWidth="1"/>
    <col min="8" max="8" width="7.85546875" style="6" customWidth="1"/>
    <col min="9" max="9" width="7.42578125" style="6" customWidth="1"/>
    <col min="10" max="10" width="7.28515625" style="6" customWidth="1"/>
    <col min="11" max="15" width="8.42578125" style="6" customWidth="1"/>
    <col min="16" max="17" width="8" style="6" customWidth="1"/>
    <col min="18" max="18" width="8.140625" style="6" customWidth="1"/>
    <col min="19" max="22" width="8.5703125" style="6" customWidth="1"/>
    <col min="23" max="256" width="11.42578125" style="4" customWidth="1"/>
    <col min="257" max="16384" width="9.140625" style="4"/>
  </cols>
  <sheetData>
    <row r="1" spans="1:82" x14ac:dyDescent="0.25">
      <c r="A1" s="13" t="s">
        <v>29</v>
      </c>
    </row>
    <row r="3" spans="1:82" x14ac:dyDescent="0.25">
      <c r="A3" s="4" t="s">
        <v>9</v>
      </c>
      <c r="B3" s="5">
        <v>50000</v>
      </c>
    </row>
    <row r="4" spans="1:82" x14ac:dyDescent="0.25">
      <c r="C4" s="5"/>
    </row>
    <row r="5" spans="1:82" x14ac:dyDescent="0.25">
      <c r="C5" s="36" t="s">
        <v>31</v>
      </c>
      <c r="D5" s="36"/>
      <c r="E5" s="36"/>
      <c r="F5" s="36"/>
      <c r="G5" s="36"/>
      <c r="H5" s="36"/>
      <c r="I5" s="36"/>
      <c r="J5" s="36"/>
      <c r="K5" s="36"/>
      <c r="L5" s="36"/>
      <c r="M5" s="36"/>
      <c r="N5" s="36"/>
      <c r="O5" s="36"/>
      <c r="P5" s="36"/>
      <c r="Q5" s="36"/>
      <c r="R5" s="36"/>
      <c r="S5" s="36"/>
      <c r="T5" s="36"/>
      <c r="U5" s="36"/>
      <c r="V5" s="36"/>
    </row>
    <row r="6" spans="1:82" s="14" customFormat="1" x14ac:dyDescent="0.25">
      <c r="A6" s="14" t="s">
        <v>10</v>
      </c>
      <c r="B6" s="10">
        <v>0</v>
      </c>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6">
        <f>B3</f>
        <v>50000</v>
      </c>
      <c r="C7" s="6">
        <f t="shared" ref="C7:L9" si="0">$B$3*((1+($A7/100))^C$6)</f>
        <v>51500</v>
      </c>
      <c r="D7" s="6">
        <f t="shared" si="0"/>
        <v>53045</v>
      </c>
      <c r="E7" s="6">
        <f t="shared" si="0"/>
        <v>54636.35</v>
      </c>
      <c r="F7" s="6">
        <f t="shared" si="0"/>
        <v>56275.440499999997</v>
      </c>
      <c r="G7" s="6">
        <f t="shared" si="0"/>
        <v>57963.703714999989</v>
      </c>
      <c r="H7" s="6">
        <f t="shared" si="0"/>
        <v>59702.614826449993</v>
      </c>
      <c r="I7" s="6">
        <f t="shared" si="0"/>
        <v>61493.693271243501</v>
      </c>
      <c r="J7" s="6">
        <f t="shared" si="0"/>
        <v>63338.504069380797</v>
      </c>
      <c r="K7" s="6">
        <f t="shared" si="0"/>
        <v>65238.659191462226</v>
      </c>
      <c r="L7" s="6">
        <f t="shared" si="0"/>
        <v>67195.818967206083</v>
      </c>
      <c r="M7" s="6">
        <f t="shared" ref="M7:V9" si="1">$B$3*((1+($A7/100))^M$6)</f>
        <v>69211.693536222272</v>
      </c>
      <c r="N7" s="6">
        <f t="shared" si="1"/>
        <v>71288.044342308931</v>
      </c>
      <c r="O7" s="6">
        <f t="shared" si="1"/>
        <v>73426.685672578198</v>
      </c>
      <c r="P7" s="6">
        <f t="shared" si="1"/>
        <v>75629.486242755549</v>
      </c>
      <c r="Q7" s="6">
        <f t="shared" si="1"/>
        <v>77898.370830038228</v>
      </c>
      <c r="R7" s="6">
        <f t="shared" si="1"/>
        <v>80235.321954939354</v>
      </c>
      <c r="S7" s="6">
        <f t="shared" si="1"/>
        <v>82642.381613587539</v>
      </c>
      <c r="T7" s="6">
        <f t="shared" si="1"/>
        <v>85121.653061995166</v>
      </c>
      <c r="U7" s="6">
        <f t="shared" si="1"/>
        <v>87675.302653855018</v>
      </c>
      <c r="V7" s="6">
        <f t="shared" si="1"/>
        <v>90305.561733470662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6">
        <f>B3</f>
        <v>50000</v>
      </c>
      <c r="C8" s="6">
        <f t="shared" si="0"/>
        <v>53000</v>
      </c>
      <c r="D8" s="6">
        <f t="shared" si="0"/>
        <v>56180.000000000007</v>
      </c>
      <c r="E8" s="6">
        <f t="shared" si="0"/>
        <v>59550.800000000017</v>
      </c>
      <c r="F8" s="6">
        <f t="shared" si="0"/>
        <v>63123.848000000013</v>
      </c>
      <c r="G8" s="6">
        <f t="shared" si="0"/>
        <v>66911.278880000027</v>
      </c>
      <c r="H8" s="6">
        <f t="shared" si="0"/>
        <v>70925.955612800026</v>
      </c>
      <c r="I8" s="6">
        <f t="shared" si="0"/>
        <v>75181.512949568045</v>
      </c>
      <c r="J8" s="6">
        <f t="shared" si="0"/>
        <v>79692.403726542121</v>
      </c>
      <c r="K8" s="6">
        <f t="shared" si="0"/>
        <v>84473.947950134636</v>
      </c>
      <c r="L8" s="6">
        <f t="shared" si="0"/>
        <v>89542.384827142727</v>
      </c>
      <c r="M8" s="6">
        <f t="shared" si="1"/>
        <v>94914.92791677131</v>
      </c>
      <c r="N8" s="6">
        <f t="shared" si="1"/>
        <v>100609.82359177759</v>
      </c>
      <c r="O8" s="6">
        <f t="shared" si="1"/>
        <v>106646.41300728425</v>
      </c>
      <c r="P8" s="6">
        <f t="shared" si="1"/>
        <v>113045.19778772131</v>
      </c>
      <c r="Q8" s="6">
        <f t="shared" si="1"/>
        <v>119827.90965498461</v>
      </c>
      <c r="R8" s="6">
        <f t="shared" si="1"/>
        <v>127017.58423428367</v>
      </c>
      <c r="S8" s="6">
        <f t="shared" si="1"/>
        <v>134638.6392883407</v>
      </c>
      <c r="T8" s="6">
        <f t="shared" si="1"/>
        <v>142716.95764564115</v>
      </c>
      <c r="U8" s="6">
        <f t="shared" si="1"/>
        <v>151279.97510437961</v>
      </c>
      <c r="V8" s="6">
        <f t="shared" si="1"/>
        <v>160356.77361064241</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ht="15.75" thickBot="1" x14ac:dyDescent="0.3">
      <c r="A9" s="23">
        <v>9</v>
      </c>
      <c r="B9" s="12">
        <f>B3</f>
        <v>50000</v>
      </c>
      <c r="C9" s="12">
        <f t="shared" si="0"/>
        <v>54500.000000000007</v>
      </c>
      <c r="D9" s="12">
        <f t="shared" si="0"/>
        <v>59405.000000000007</v>
      </c>
      <c r="E9" s="12">
        <f t="shared" si="0"/>
        <v>64751.450000000012</v>
      </c>
      <c r="F9" s="12">
        <f t="shared" si="0"/>
        <v>70579.080500000011</v>
      </c>
      <c r="G9" s="12">
        <f t="shared" si="0"/>
        <v>76931.197745000027</v>
      </c>
      <c r="H9" s="12">
        <f t="shared" si="0"/>
        <v>83855.005542050028</v>
      </c>
      <c r="I9" s="12">
        <f t="shared" si="0"/>
        <v>91401.956040834528</v>
      </c>
      <c r="J9" s="12">
        <f t="shared" si="0"/>
        <v>99628.132084509649</v>
      </c>
      <c r="K9" s="12">
        <f t="shared" si="0"/>
        <v>108594.66397211552</v>
      </c>
      <c r="L9" s="12">
        <f t="shared" si="0"/>
        <v>118368.18372960594</v>
      </c>
      <c r="M9" s="12">
        <f t="shared" si="1"/>
        <v>129021.32026527046</v>
      </c>
      <c r="N9" s="12">
        <f t="shared" si="1"/>
        <v>140633.2390891448</v>
      </c>
      <c r="O9" s="12">
        <f t="shared" si="1"/>
        <v>153290.23060716788</v>
      </c>
      <c r="P9" s="12">
        <f t="shared" si="1"/>
        <v>167086.35136181297</v>
      </c>
      <c r="Q9" s="12">
        <f t="shared" si="1"/>
        <v>182124.12298437615</v>
      </c>
      <c r="R9" s="12">
        <f t="shared" si="1"/>
        <v>198515.29405297001</v>
      </c>
      <c r="S9" s="12">
        <f t="shared" si="1"/>
        <v>216381.67051773731</v>
      </c>
      <c r="T9" s="12">
        <f t="shared" si="1"/>
        <v>235856.0208643337</v>
      </c>
      <c r="U9" s="12">
        <f t="shared" si="1"/>
        <v>257083.06274212376</v>
      </c>
      <c r="V9" s="12">
        <f t="shared" si="1"/>
        <v>280220.53838891489</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row r="13" spans="1:82" x14ac:dyDescent="0.25">
      <c r="E13" s="6" t="s">
        <v>4</v>
      </c>
    </row>
    <row r="29" spans="15:15" x14ac:dyDescent="0.25">
      <c r="O29" s="6" t="s">
        <v>4</v>
      </c>
    </row>
  </sheetData>
  <mergeCells count="1">
    <mergeCell ref="C5:V5"/>
  </mergeCells>
  <phoneticPr fontId="1" type="noConversion"/>
  <pageMargins left="0.75" right="0.75" top="1" bottom="1" header="0.5" footer="0.5"/>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D48"/>
  <sheetViews>
    <sheetView tabSelected="1" zoomScaleNormal="100" workbookViewId="0">
      <selection activeCell="B4" sqref="B4"/>
    </sheetView>
  </sheetViews>
  <sheetFormatPr baseColWidth="10" defaultColWidth="9.140625" defaultRowHeight="15" x14ac:dyDescent="0.25"/>
  <cols>
    <col min="1" max="1" width="14.42578125" style="4" customWidth="1"/>
    <col min="2" max="2" width="9.7109375" style="4" customWidth="1"/>
    <col min="3" max="3" width="7.7109375" style="4" customWidth="1"/>
    <col min="4" max="4" width="7.42578125" style="4" customWidth="1"/>
    <col min="5" max="5" width="7.7109375" style="4" customWidth="1"/>
    <col min="6" max="7" width="7.42578125" style="4" customWidth="1"/>
    <col min="8" max="8" width="7.85546875" style="4" customWidth="1"/>
    <col min="9" max="9" width="7.42578125" style="4" customWidth="1"/>
    <col min="10" max="10" width="7.28515625" style="4" customWidth="1"/>
    <col min="11" max="11" width="7.42578125" style="4" customWidth="1"/>
    <col min="12" max="12" width="7.7109375" style="4" customWidth="1"/>
    <col min="13" max="13" width="8.140625" style="4" customWidth="1"/>
    <col min="14" max="15" width="7.85546875" style="4" customWidth="1"/>
    <col min="16" max="16" width="8.42578125" style="4" customWidth="1"/>
    <col min="17" max="17" width="8" style="4" customWidth="1"/>
    <col min="18" max="18" width="8.140625" style="4" customWidth="1"/>
    <col min="19" max="19" width="7.42578125" style="4" customWidth="1"/>
    <col min="20" max="20" width="7.7109375" style="4" customWidth="1"/>
    <col min="21" max="21" width="7.42578125" style="4" customWidth="1"/>
    <col min="22" max="22" width="7.85546875" style="4" customWidth="1"/>
    <col min="23" max="256" width="11.42578125" style="4" customWidth="1"/>
    <col min="257" max="16384" width="9.140625" style="4"/>
  </cols>
  <sheetData>
    <row r="1" spans="1:82" x14ac:dyDescent="0.25">
      <c r="A1" s="13" t="s">
        <v>29</v>
      </c>
    </row>
    <row r="2" spans="1:82" x14ac:dyDescent="0.25">
      <c r="A2" s="8"/>
      <c r="B2" s="8"/>
    </row>
    <row r="3" spans="1:82" x14ac:dyDescent="0.25">
      <c r="A3" s="4" t="s">
        <v>34</v>
      </c>
      <c r="B3" s="13">
        <v>60000</v>
      </c>
    </row>
    <row r="4" spans="1:82" x14ac:dyDescent="0.25">
      <c r="C4" s="13"/>
    </row>
    <row r="5" spans="1:82" x14ac:dyDescent="0.25">
      <c r="C5" s="36" t="s">
        <v>11</v>
      </c>
      <c r="D5" s="36"/>
      <c r="E5" s="36"/>
      <c r="F5" s="36"/>
      <c r="G5" s="36"/>
      <c r="H5" s="36"/>
      <c r="I5" s="36"/>
      <c r="J5" s="36"/>
      <c r="K5" s="36"/>
      <c r="L5" s="36"/>
      <c r="M5" s="36"/>
      <c r="N5" s="36"/>
      <c r="O5" s="36"/>
      <c r="P5" s="36"/>
      <c r="Q5" s="36"/>
      <c r="R5" s="36"/>
      <c r="S5" s="36"/>
      <c r="T5" s="36"/>
      <c r="U5" s="36"/>
      <c r="V5" s="36"/>
    </row>
    <row r="6" spans="1:82" s="14" customFormat="1" x14ac:dyDescent="0.25">
      <c r="A6" s="14" t="s">
        <v>10</v>
      </c>
      <c r="B6" s="14">
        <v>0</v>
      </c>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x14ac:dyDescent="0.25">
      <c r="A7" s="22">
        <v>3</v>
      </c>
      <c r="B7" s="4">
        <f t="shared" ref="B7:K9" si="0">$B$3/((1+($A7/100))^B$6)</f>
        <v>60000</v>
      </c>
      <c r="C7" s="4">
        <f t="shared" si="0"/>
        <v>58252.427184466018</v>
      </c>
      <c r="D7" s="4">
        <f t="shared" si="0"/>
        <v>56555.754548025267</v>
      </c>
      <c r="E7" s="4">
        <f t="shared" si="0"/>
        <v>54908.499561189572</v>
      </c>
      <c r="F7" s="4">
        <f t="shared" si="0"/>
        <v>53309.222874941341</v>
      </c>
      <c r="G7" s="4">
        <f t="shared" si="0"/>
        <v>51756.527063049849</v>
      </c>
      <c r="H7" s="4">
        <f t="shared" si="0"/>
        <v>50249.055401019265</v>
      </c>
      <c r="I7" s="4">
        <f t="shared" si="0"/>
        <v>48785.490680601222</v>
      </c>
      <c r="J7" s="4">
        <f t="shared" si="0"/>
        <v>47364.554058836147</v>
      </c>
      <c r="K7" s="4">
        <f t="shared" si="0"/>
        <v>45985.003940617615</v>
      </c>
      <c r="L7" s="4">
        <f t="shared" ref="L7:V9" si="1">$B$3/((1+($A7/100))^L$6)</f>
        <v>44645.634893803508</v>
      </c>
      <c r="M7" s="4">
        <f t="shared" si="1"/>
        <v>43345.276595925738</v>
      </c>
      <c r="N7" s="4">
        <f t="shared" si="1"/>
        <v>42082.792811578394</v>
      </c>
      <c r="O7" s="4">
        <f t="shared" si="1"/>
        <v>40857.080399590675</v>
      </c>
      <c r="P7" s="4">
        <f t="shared" si="1"/>
        <v>39667.068349117159</v>
      </c>
      <c r="Q7" s="4">
        <f t="shared" si="1"/>
        <v>38511.716843803064</v>
      </c>
      <c r="R7" s="4">
        <f t="shared" si="1"/>
        <v>37390.016353206862</v>
      </c>
      <c r="S7" s="4">
        <f t="shared" si="1"/>
        <v>36300.986750686272</v>
      </c>
      <c r="T7" s="4">
        <f t="shared" si="1"/>
        <v>35243.676456976966</v>
      </c>
      <c r="U7" s="4">
        <f t="shared" si="1"/>
        <v>34217.161608715498</v>
      </c>
      <c r="V7" s="4">
        <f t="shared" si="1"/>
        <v>33220.545251180098</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row>
    <row r="8" spans="1:82" x14ac:dyDescent="0.25">
      <c r="A8" s="22">
        <v>6</v>
      </c>
      <c r="B8" s="4">
        <f t="shared" si="0"/>
        <v>60000</v>
      </c>
      <c r="C8" s="4">
        <f t="shared" si="0"/>
        <v>56603.773584905655</v>
      </c>
      <c r="D8" s="4">
        <f t="shared" si="0"/>
        <v>53399.786400854391</v>
      </c>
      <c r="E8" s="4">
        <f t="shared" si="0"/>
        <v>50377.156981938097</v>
      </c>
      <c r="F8" s="4">
        <f t="shared" si="0"/>
        <v>47525.619794281221</v>
      </c>
      <c r="G8" s="4">
        <f t="shared" si="0"/>
        <v>44835.490371963417</v>
      </c>
      <c r="H8" s="4">
        <f t="shared" si="0"/>
        <v>42297.63242638058</v>
      </c>
      <c r="I8" s="4">
        <f t="shared" si="0"/>
        <v>39903.426817340158</v>
      </c>
      <c r="J8" s="4">
        <f t="shared" si="0"/>
        <v>37644.742280509592</v>
      </c>
      <c r="K8" s="4">
        <f t="shared" si="0"/>
        <v>35513.907811801502</v>
      </c>
      <c r="L8" s="4">
        <f t="shared" si="1"/>
        <v>33503.68661490707</v>
      </c>
      <c r="M8" s="4">
        <f t="shared" si="1"/>
        <v>31607.251523497234</v>
      </c>
      <c r="N8" s="4">
        <f t="shared" si="1"/>
        <v>29818.161814620031</v>
      </c>
      <c r="O8" s="4">
        <f t="shared" si="1"/>
        <v>28130.341334547196</v>
      </c>
      <c r="P8" s="4">
        <f t="shared" si="1"/>
        <v>26538.057862780373</v>
      </c>
      <c r="Q8" s="4">
        <f t="shared" si="1"/>
        <v>25035.903644132421</v>
      </c>
      <c r="R8" s="4">
        <f t="shared" si="1"/>
        <v>23618.77702276644</v>
      </c>
      <c r="S8" s="4">
        <f t="shared" si="1"/>
        <v>22281.865115817396</v>
      </c>
      <c r="T8" s="4">
        <f t="shared" si="1"/>
        <v>21020.62746775226</v>
      </c>
      <c r="U8" s="4">
        <f t="shared" si="1"/>
        <v>19830.780629954959</v>
      </c>
      <c r="V8" s="4">
        <f t="shared" si="1"/>
        <v>18708.283613165058</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row>
    <row r="9" spans="1:82" s="11" customFormat="1" ht="15.75" thickBot="1" x14ac:dyDescent="0.3">
      <c r="A9" s="23">
        <v>9</v>
      </c>
      <c r="B9" s="11">
        <f t="shared" si="0"/>
        <v>60000</v>
      </c>
      <c r="C9" s="11">
        <f t="shared" si="0"/>
        <v>55045.871559633022</v>
      </c>
      <c r="D9" s="11">
        <f t="shared" si="0"/>
        <v>50500.799595993594</v>
      </c>
      <c r="E9" s="11">
        <f t="shared" si="0"/>
        <v>46331.008803663848</v>
      </c>
      <c r="F9" s="11">
        <f t="shared" si="0"/>
        <v>42505.512663911788</v>
      </c>
      <c r="G9" s="11">
        <f t="shared" si="0"/>
        <v>38995.883177900716</v>
      </c>
      <c r="H9" s="11">
        <f t="shared" si="0"/>
        <v>35776.039612752946</v>
      </c>
      <c r="I9" s="11">
        <f t="shared" si="0"/>
        <v>32822.054690599034</v>
      </c>
      <c r="J9" s="11">
        <f t="shared" si="0"/>
        <v>30111.976780366087</v>
      </c>
      <c r="K9" s="11">
        <f t="shared" si="0"/>
        <v>27625.66677097806</v>
      </c>
      <c r="L9" s="11">
        <f t="shared" si="1"/>
        <v>25344.648413741335</v>
      </c>
      <c r="M9" s="11">
        <f t="shared" si="1"/>
        <v>23251.971021781043</v>
      </c>
      <c r="N9" s="11">
        <f t="shared" si="1"/>
        <v>21332.083506221141</v>
      </c>
      <c r="O9" s="11">
        <f t="shared" si="1"/>
        <v>19570.718813046915</v>
      </c>
      <c r="P9" s="11">
        <f t="shared" si="1"/>
        <v>17954.787901877902</v>
      </c>
      <c r="Q9" s="11">
        <f t="shared" si="1"/>
        <v>16472.282478787067</v>
      </c>
      <c r="R9" s="11">
        <f t="shared" si="1"/>
        <v>15112.185760355105</v>
      </c>
      <c r="S9" s="11">
        <f t="shared" si="1"/>
        <v>13864.390605830373</v>
      </c>
      <c r="T9" s="11">
        <f t="shared" si="1"/>
        <v>12719.624409018688</v>
      </c>
      <c r="U9" s="11">
        <f t="shared" si="1"/>
        <v>11669.380191760263</v>
      </c>
      <c r="V9" s="11">
        <f t="shared" si="1"/>
        <v>10705.853386936022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row>
    <row r="10" spans="1:82" ht="15.75" thickTop="1" x14ac:dyDescent="0.25">
      <c r="A10" s="22"/>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row>
    <row r="11" spans="1:82" x14ac:dyDescent="0.25">
      <c r="C11" s="24">
        <v>1</v>
      </c>
      <c r="D11" s="24">
        <v>2</v>
      </c>
      <c r="E11" s="24">
        <v>3</v>
      </c>
      <c r="F11" s="24">
        <v>4</v>
      </c>
      <c r="G11" s="24">
        <v>5</v>
      </c>
      <c r="H11" s="24">
        <v>6</v>
      </c>
      <c r="I11" s="24">
        <v>7</v>
      </c>
      <c r="J11" s="24">
        <v>8</v>
      </c>
      <c r="K11" s="24">
        <v>9</v>
      </c>
      <c r="L11" s="24">
        <v>10</v>
      </c>
    </row>
    <row r="12" spans="1:82" x14ac:dyDescent="0.25">
      <c r="C12" s="24">
        <v>11</v>
      </c>
      <c r="D12" s="24">
        <v>12</v>
      </c>
      <c r="E12" s="24">
        <v>13</v>
      </c>
      <c r="F12" s="24">
        <v>14</v>
      </c>
      <c r="G12" s="24">
        <v>15</v>
      </c>
      <c r="H12" s="24">
        <v>16</v>
      </c>
      <c r="I12" s="24">
        <v>17</v>
      </c>
      <c r="J12" s="24">
        <v>18</v>
      </c>
      <c r="K12" s="24">
        <v>19</v>
      </c>
      <c r="L12" s="24">
        <v>20</v>
      </c>
    </row>
    <row r="13" spans="1:82" x14ac:dyDescent="0.25">
      <c r="B13" s="4">
        <f>B7/1000</f>
        <v>60</v>
      </c>
      <c r="C13" s="4">
        <f t="shared" ref="C13:L13" si="2">C7/1000</f>
        <v>58.252427184466015</v>
      </c>
      <c r="D13" s="4">
        <f t="shared" si="2"/>
        <v>56.55575454802527</v>
      </c>
      <c r="E13" s="4">
        <f t="shared" si="2"/>
        <v>54.908499561189572</v>
      </c>
      <c r="F13" s="4">
        <f t="shared" si="2"/>
        <v>53.309222874941341</v>
      </c>
      <c r="G13" s="4">
        <f t="shared" si="2"/>
        <v>51.756527063049852</v>
      </c>
      <c r="H13" s="4">
        <f t="shared" si="2"/>
        <v>50.249055401019262</v>
      </c>
      <c r="I13" s="4">
        <f t="shared" si="2"/>
        <v>48.785490680601221</v>
      </c>
      <c r="J13" s="4">
        <f t="shared" si="2"/>
        <v>47.364554058836148</v>
      </c>
      <c r="K13" s="4">
        <f t="shared" si="2"/>
        <v>45.985003940617617</v>
      </c>
      <c r="L13" s="4">
        <f t="shared" si="2"/>
        <v>44.645634893803511</v>
      </c>
    </row>
    <row r="14" spans="1:82" x14ac:dyDescent="0.25">
      <c r="C14" s="4">
        <f>M7/1000</f>
        <v>43.345276595925739</v>
      </c>
      <c r="D14" s="4">
        <f t="shared" ref="D14:L14" si="3">N7/1000</f>
        <v>42.082792811578393</v>
      </c>
      <c r="E14" s="4">
        <f t="shared" si="3"/>
        <v>40.857080399590679</v>
      </c>
      <c r="F14" s="4">
        <f t="shared" si="3"/>
        <v>39.667068349117159</v>
      </c>
      <c r="G14" s="4">
        <f t="shared" si="3"/>
        <v>38.511716843803065</v>
      </c>
      <c r="H14" s="4">
        <f t="shared" si="3"/>
        <v>37.39001635320686</v>
      </c>
      <c r="I14" s="4">
        <f t="shared" si="3"/>
        <v>36.30098675068627</v>
      </c>
      <c r="J14" s="4">
        <f t="shared" si="3"/>
        <v>35.243676456976964</v>
      </c>
      <c r="K14" s="4">
        <f t="shared" si="3"/>
        <v>34.2171616087155</v>
      </c>
      <c r="L14" s="4">
        <f t="shared" si="3"/>
        <v>33.220545251180098</v>
      </c>
    </row>
    <row r="15" spans="1:82" x14ac:dyDescent="0.25">
      <c r="B15" s="4">
        <f>B8/1000</f>
        <v>60</v>
      </c>
      <c r="C15" s="4">
        <f t="shared" ref="C15:L15" si="4">C8/1000</f>
        <v>56.603773584905653</v>
      </c>
      <c r="D15" s="4">
        <f t="shared" si="4"/>
        <v>53.399786400854389</v>
      </c>
      <c r="E15" s="4">
        <f t="shared" si="4"/>
        <v>50.3771569819381</v>
      </c>
      <c r="F15" s="4">
        <f t="shared" si="4"/>
        <v>47.525619794281219</v>
      </c>
      <c r="G15" s="4">
        <f t="shared" si="4"/>
        <v>44.835490371963417</v>
      </c>
      <c r="H15" s="4">
        <f t="shared" si="4"/>
        <v>42.297632426380581</v>
      </c>
      <c r="I15" s="4">
        <f t="shared" si="4"/>
        <v>39.903426817340161</v>
      </c>
      <c r="J15" s="4">
        <f t="shared" si="4"/>
        <v>37.64474228050959</v>
      </c>
      <c r="K15" s="4">
        <f t="shared" si="4"/>
        <v>35.513907811801502</v>
      </c>
      <c r="L15" s="4">
        <f t="shared" si="4"/>
        <v>33.503686614907068</v>
      </c>
    </row>
    <row r="16" spans="1:82" x14ac:dyDescent="0.25">
      <c r="C16" s="4">
        <f>M8/1000</f>
        <v>31.607251523497233</v>
      </c>
      <c r="D16" s="4">
        <f t="shared" ref="D16:L16" si="5">N8/1000</f>
        <v>29.81816181462003</v>
      </c>
      <c r="E16" s="4">
        <f t="shared" si="5"/>
        <v>28.130341334547197</v>
      </c>
      <c r="F16" s="4">
        <f t="shared" si="5"/>
        <v>26.538057862780374</v>
      </c>
      <c r="G16" s="4">
        <f t="shared" si="5"/>
        <v>25.035903644132421</v>
      </c>
      <c r="H16" s="4">
        <f t="shared" si="5"/>
        <v>23.618777022766441</v>
      </c>
      <c r="I16" s="4">
        <f t="shared" si="5"/>
        <v>22.281865115817396</v>
      </c>
      <c r="J16" s="4">
        <f t="shared" si="5"/>
        <v>21.020627467752259</v>
      </c>
      <c r="K16" s="4">
        <f t="shared" si="5"/>
        <v>19.830780629954958</v>
      </c>
      <c r="L16" s="4">
        <f t="shared" si="5"/>
        <v>18.708283613165058</v>
      </c>
    </row>
    <row r="17" spans="2:22" x14ac:dyDescent="0.25">
      <c r="B17" s="4">
        <f>B9/1000</f>
        <v>60</v>
      </c>
      <c r="C17" s="4">
        <f t="shared" ref="C17:L17" si="6">C9/1000</f>
        <v>55.045871559633021</v>
      </c>
      <c r="D17" s="4">
        <f t="shared" si="6"/>
        <v>50.500799595993591</v>
      </c>
      <c r="E17" s="4">
        <f t="shared" si="6"/>
        <v>46.331008803663849</v>
      </c>
      <c r="F17" s="4">
        <f t="shared" si="6"/>
        <v>42.505512663911787</v>
      </c>
      <c r="G17" s="4">
        <f t="shared" si="6"/>
        <v>38.995883177900716</v>
      </c>
      <c r="H17" s="4">
        <f t="shared" si="6"/>
        <v>35.776039612752946</v>
      </c>
      <c r="I17" s="4">
        <f t="shared" si="6"/>
        <v>32.822054690599032</v>
      </c>
      <c r="J17" s="4">
        <f t="shared" si="6"/>
        <v>30.111976780366088</v>
      </c>
      <c r="K17" s="4">
        <f t="shared" si="6"/>
        <v>27.625666770978061</v>
      </c>
      <c r="L17" s="4">
        <f t="shared" si="6"/>
        <v>25.344648413741336</v>
      </c>
    </row>
    <row r="18" spans="2:22" x14ac:dyDescent="0.25">
      <c r="C18" s="4">
        <f>M9/1000</f>
        <v>23.251971021781042</v>
      </c>
      <c r="D18" s="4">
        <f t="shared" ref="D18:L18" si="7">N9/1000</f>
        <v>21.332083506221142</v>
      </c>
      <c r="E18" s="4">
        <f t="shared" si="7"/>
        <v>19.570718813046916</v>
      </c>
      <c r="F18" s="4">
        <f t="shared" si="7"/>
        <v>17.954787901877904</v>
      </c>
      <c r="G18" s="4">
        <f t="shared" si="7"/>
        <v>16.472282478787069</v>
      </c>
      <c r="H18" s="4">
        <f t="shared" si="7"/>
        <v>15.112185760355105</v>
      </c>
      <c r="I18" s="4">
        <f t="shared" si="7"/>
        <v>13.864390605830373</v>
      </c>
      <c r="J18" s="4">
        <f t="shared" si="7"/>
        <v>12.719624409018689</v>
      </c>
      <c r="K18" s="4">
        <f t="shared" si="7"/>
        <v>11.669380191760263</v>
      </c>
      <c r="L18" s="4">
        <f t="shared" si="7"/>
        <v>10.705853386936022</v>
      </c>
    </row>
    <row r="22" spans="2:22" x14ac:dyDescent="0.25">
      <c r="P22" s="4" t="s">
        <v>4</v>
      </c>
    </row>
    <row r="32" spans="2:22" x14ac:dyDescent="0.25">
      <c r="V32" s="4" t="s">
        <v>4</v>
      </c>
    </row>
    <row r="48" spans="16:16" x14ac:dyDescent="0.25">
      <c r="P48" s="4" t="s">
        <v>4</v>
      </c>
    </row>
  </sheetData>
  <mergeCells count="1">
    <mergeCell ref="C5:V5"/>
  </mergeCells>
  <phoneticPr fontId="1" type="noConversion"/>
  <pageMargins left="0.75" right="0.75" top="1" bottom="1" header="0.5" footer="0.5"/>
  <pageSetup paperSize="9" orientation="portrait" horizontalDpi="4294967293" verticalDpi="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zoomScaleNormal="100" workbookViewId="0">
      <selection activeCell="F54" sqref="F54"/>
    </sheetView>
  </sheetViews>
  <sheetFormatPr baseColWidth="10" defaultColWidth="9.140625" defaultRowHeight="15" x14ac:dyDescent="0.25"/>
  <cols>
    <col min="1" max="1" width="14.28515625" style="3" customWidth="1"/>
    <col min="2" max="2" width="11.7109375" style="3" customWidth="1"/>
    <col min="3" max="3" width="14.28515625" style="3" customWidth="1"/>
    <col min="4" max="256" width="11.42578125" style="3" customWidth="1"/>
    <col min="257" max="16384" width="9.140625" style="3"/>
  </cols>
  <sheetData>
    <row r="1" spans="1:5" x14ac:dyDescent="0.25">
      <c r="A1" s="1" t="s">
        <v>29</v>
      </c>
    </row>
    <row r="3" spans="1:5" s="4" customFormat="1" x14ac:dyDescent="0.25">
      <c r="A3" s="4" t="s">
        <v>35</v>
      </c>
      <c r="B3" s="25">
        <v>5</v>
      </c>
    </row>
    <row r="4" spans="1:5" s="4" customFormat="1" x14ac:dyDescent="0.25">
      <c r="A4" s="4" t="s">
        <v>0</v>
      </c>
      <c r="B4" s="13">
        <v>1</v>
      </c>
    </row>
    <row r="5" spans="1:5" s="4" customFormat="1" x14ac:dyDescent="0.25"/>
    <row r="6" spans="1:5" x14ac:dyDescent="0.25">
      <c r="A6" s="2" t="s">
        <v>13</v>
      </c>
      <c r="B6" s="2"/>
      <c r="C6" s="2" t="s">
        <v>42</v>
      </c>
    </row>
    <row r="7" spans="1:5" x14ac:dyDescent="0.25">
      <c r="A7" s="32" t="s">
        <v>41</v>
      </c>
      <c r="B7" s="32" t="s">
        <v>12</v>
      </c>
      <c r="C7" s="32" t="s">
        <v>43</v>
      </c>
    </row>
    <row r="8" spans="1:5" x14ac:dyDescent="0.25">
      <c r="A8" s="17">
        <v>5</v>
      </c>
      <c r="B8" s="26">
        <f>$B$4*((((1+$B$3/100)^A8)-1)/($B$3/100*((1+$B$3/100)^A8)))</f>
        <v>4.3294766706308208</v>
      </c>
      <c r="C8" s="3">
        <f>(1/$B$3)*100</f>
        <v>20</v>
      </c>
    </row>
    <row r="9" spans="1:5" x14ac:dyDescent="0.25">
      <c r="A9" s="17">
        <v>6</v>
      </c>
      <c r="B9" s="26">
        <f t="shared" ref="B9:B53" si="0">$B$4*((((1+$B$3/100)^A9)-1)/($B$3/100*((1+$B$3/100)^A9)))</f>
        <v>5.0756920672674468</v>
      </c>
      <c r="C9" s="3">
        <f t="shared" ref="C9:C53" si="1">(1/$B$3)*100</f>
        <v>20</v>
      </c>
    </row>
    <row r="10" spans="1:5" x14ac:dyDescent="0.25">
      <c r="A10" s="17">
        <v>7</v>
      </c>
      <c r="B10" s="26">
        <f t="shared" si="0"/>
        <v>5.7863733973975711</v>
      </c>
      <c r="C10" s="3">
        <f t="shared" si="1"/>
        <v>20</v>
      </c>
    </row>
    <row r="11" spans="1:5" x14ac:dyDescent="0.25">
      <c r="A11" s="17">
        <v>8</v>
      </c>
      <c r="B11" s="26">
        <f t="shared" si="0"/>
        <v>6.4632127594262556</v>
      </c>
      <c r="C11" s="3">
        <f t="shared" si="1"/>
        <v>20</v>
      </c>
    </row>
    <row r="12" spans="1:5" x14ac:dyDescent="0.25">
      <c r="A12" s="17">
        <v>9</v>
      </c>
      <c r="B12" s="26">
        <f t="shared" si="0"/>
        <v>7.107821675644054</v>
      </c>
      <c r="C12" s="3">
        <f t="shared" si="1"/>
        <v>20</v>
      </c>
    </row>
    <row r="13" spans="1:5" x14ac:dyDescent="0.25">
      <c r="A13" s="17">
        <v>10</v>
      </c>
      <c r="B13" s="26">
        <f t="shared" si="0"/>
        <v>7.7217349291848123</v>
      </c>
      <c r="C13" s="3">
        <f t="shared" si="1"/>
        <v>20</v>
      </c>
    </row>
    <row r="14" spans="1:5" x14ac:dyDescent="0.25">
      <c r="A14" s="17">
        <v>11</v>
      </c>
      <c r="B14" s="26">
        <f t="shared" si="0"/>
        <v>8.3064142182712501</v>
      </c>
      <c r="C14" s="3">
        <f t="shared" si="1"/>
        <v>20</v>
      </c>
    </row>
    <row r="15" spans="1:5" x14ac:dyDescent="0.25">
      <c r="A15" s="17">
        <v>12</v>
      </c>
      <c r="B15" s="26">
        <f t="shared" si="0"/>
        <v>8.8632516364488083</v>
      </c>
      <c r="C15" s="3">
        <f t="shared" si="1"/>
        <v>20</v>
      </c>
      <c r="E15" s="3" t="s">
        <v>4</v>
      </c>
    </row>
    <row r="16" spans="1:5" x14ac:dyDescent="0.25">
      <c r="A16" s="17">
        <v>13</v>
      </c>
      <c r="B16" s="26">
        <f t="shared" si="0"/>
        <v>9.3935729870941067</v>
      </c>
      <c r="C16" s="3">
        <f t="shared" si="1"/>
        <v>20</v>
      </c>
    </row>
    <row r="17" spans="1:7" x14ac:dyDescent="0.25">
      <c r="A17" s="17">
        <v>14</v>
      </c>
      <c r="B17" s="26">
        <f t="shared" si="0"/>
        <v>9.8986409400896225</v>
      </c>
      <c r="C17" s="3">
        <f t="shared" si="1"/>
        <v>20</v>
      </c>
    </row>
    <row r="18" spans="1:7" x14ac:dyDescent="0.25">
      <c r="A18" s="17">
        <v>15</v>
      </c>
      <c r="B18" s="26">
        <f t="shared" si="0"/>
        <v>10.379658038180596</v>
      </c>
      <c r="C18" s="3">
        <f t="shared" si="1"/>
        <v>20</v>
      </c>
    </row>
    <row r="19" spans="1:7" x14ac:dyDescent="0.25">
      <c r="A19" s="17">
        <v>16</v>
      </c>
      <c r="B19" s="26">
        <f t="shared" si="0"/>
        <v>10.837769560171996</v>
      </c>
      <c r="C19" s="3">
        <f t="shared" si="1"/>
        <v>20</v>
      </c>
    </row>
    <row r="20" spans="1:7" x14ac:dyDescent="0.25">
      <c r="A20" s="17">
        <v>17</v>
      </c>
      <c r="B20" s="26">
        <f t="shared" si="0"/>
        <v>11.274066247782853</v>
      </c>
      <c r="C20" s="3">
        <f t="shared" si="1"/>
        <v>20</v>
      </c>
    </row>
    <row r="21" spans="1:7" x14ac:dyDescent="0.25">
      <c r="A21" s="17">
        <v>18</v>
      </c>
      <c r="B21" s="26">
        <f t="shared" si="0"/>
        <v>11.689586902650337</v>
      </c>
      <c r="C21" s="3">
        <f t="shared" si="1"/>
        <v>20</v>
      </c>
    </row>
    <row r="22" spans="1:7" x14ac:dyDescent="0.25">
      <c r="A22" s="17">
        <v>19</v>
      </c>
      <c r="B22" s="26">
        <f t="shared" si="0"/>
        <v>12.085320859666988</v>
      </c>
      <c r="C22" s="3">
        <f t="shared" si="1"/>
        <v>20</v>
      </c>
    </row>
    <row r="23" spans="1:7" x14ac:dyDescent="0.25">
      <c r="A23" s="17">
        <v>20</v>
      </c>
      <c r="B23" s="26">
        <f t="shared" si="0"/>
        <v>12.462210342539986</v>
      </c>
      <c r="C23" s="3">
        <f t="shared" si="1"/>
        <v>20</v>
      </c>
    </row>
    <row r="24" spans="1:7" x14ac:dyDescent="0.25">
      <c r="A24" s="17">
        <v>21</v>
      </c>
      <c r="B24" s="26">
        <f t="shared" si="0"/>
        <v>12.821152707180939</v>
      </c>
      <c r="C24" s="3">
        <f t="shared" si="1"/>
        <v>20</v>
      </c>
    </row>
    <row r="25" spans="1:7" x14ac:dyDescent="0.25">
      <c r="A25" s="17">
        <v>22</v>
      </c>
      <c r="B25" s="26">
        <f t="shared" si="0"/>
        <v>13.163002578267561</v>
      </c>
      <c r="C25" s="3">
        <f t="shared" si="1"/>
        <v>20</v>
      </c>
    </row>
    <row r="26" spans="1:7" x14ac:dyDescent="0.25">
      <c r="A26" s="17">
        <v>23</v>
      </c>
      <c r="B26" s="26">
        <f t="shared" si="0"/>
        <v>13.488573884064344</v>
      </c>
      <c r="C26" s="3">
        <f t="shared" si="1"/>
        <v>20</v>
      </c>
    </row>
    <row r="27" spans="1:7" x14ac:dyDescent="0.25">
      <c r="A27" s="17">
        <v>24</v>
      </c>
      <c r="B27" s="26">
        <f t="shared" si="0"/>
        <v>13.798641794346995</v>
      </c>
      <c r="C27" s="3">
        <f t="shared" si="1"/>
        <v>20</v>
      </c>
    </row>
    <row r="28" spans="1:7" x14ac:dyDescent="0.25">
      <c r="A28" s="17">
        <v>25</v>
      </c>
      <c r="B28" s="26">
        <f t="shared" si="0"/>
        <v>14.093944566044758</v>
      </c>
      <c r="C28" s="3">
        <f t="shared" si="1"/>
        <v>20</v>
      </c>
    </row>
    <row r="29" spans="1:7" x14ac:dyDescent="0.25">
      <c r="A29" s="17">
        <v>26</v>
      </c>
      <c r="B29" s="26">
        <f t="shared" si="0"/>
        <v>14.375185300995007</v>
      </c>
      <c r="C29" s="3">
        <f t="shared" si="1"/>
        <v>20</v>
      </c>
    </row>
    <row r="30" spans="1:7" x14ac:dyDescent="0.25">
      <c r="A30" s="17">
        <v>27</v>
      </c>
      <c r="B30" s="26">
        <f t="shared" si="0"/>
        <v>14.643033619995245</v>
      </c>
      <c r="C30" s="3">
        <f t="shared" si="1"/>
        <v>20</v>
      </c>
    </row>
    <row r="31" spans="1:7" x14ac:dyDescent="0.25">
      <c r="A31" s="17">
        <v>28</v>
      </c>
      <c r="B31" s="26">
        <f t="shared" si="0"/>
        <v>14.898127257138327</v>
      </c>
      <c r="C31" s="3">
        <f t="shared" si="1"/>
        <v>20</v>
      </c>
      <c r="G31" s="3" t="s">
        <v>4</v>
      </c>
    </row>
    <row r="32" spans="1:7" x14ac:dyDescent="0.25">
      <c r="A32" s="17">
        <v>29</v>
      </c>
      <c r="B32" s="26">
        <f t="shared" si="0"/>
        <v>15.141073578226981</v>
      </c>
      <c r="C32" s="3">
        <f t="shared" si="1"/>
        <v>20</v>
      </c>
    </row>
    <row r="33" spans="1:8" x14ac:dyDescent="0.25">
      <c r="A33" s="17">
        <v>30</v>
      </c>
      <c r="B33" s="26">
        <f t="shared" si="0"/>
        <v>15.372451026882837</v>
      </c>
      <c r="C33" s="3">
        <f t="shared" si="1"/>
        <v>20</v>
      </c>
    </row>
    <row r="34" spans="1:8" x14ac:dyDescent="0.25">
      <c r="A34" s="17">
        <v>31</v>
      </c>
      <c r="B34" s="26">
        <f t="shared" si="0"/>
        <v>15.59281050179318</v>
      </c>
      <c r="C34" s="3">
        <f t="shared" si="1"/>
        <v>20</v>
      </c>
    </row>
    <row r="35" spans="1:8" x14ac:dyDescent="0.25">
      <c r="A35" s="17">
        <v>32</v>
      </c>
      <c r="B35" s="26">
        <f t="shared" si="0"/>
        <v>15.802676668374456</v>
      </c>
      <c r="C35" s="3">
        <f t="shared" si="1"/>
        <v>20</v>
      </c>
    </row>
    <row r="36" spans="1:8" x14ac:dyDescent="0.25">
      <c r="A36" s="17">
        <v>33</v>
      </c>
      <c r="B36" s="26">
        <f t="shared" si="0"/>
        <v>16.002549207975672</v>
      </c>
      <c r="C36" s="3">
        <f t="shared" si="1"/>
        <v>20</v>
      </c>
    </row>
    <row r="37" spans="1:8" x14ac:dyDescent="0.25">
      <c r="A37" s="17">
        <v>34</v>
      </c>
      <c r="B37" s="26">
        <f t="shared" si="0"/>
        <v>16.192904007595878</v>
      </c>
      <c r="C37" s="3">
        <f t="shared" si="1"/>
        <v>20</v>
      </c>
    </row>
    <row r="38" spans="1:8" x14ac:dyDescent="0.25">
      <c r="A38" s="17">
        <v>35</v>
      </c>
      <c r="B38" s="26">
        <f t="shared" si="0"/>
        <v>16.374194292948456</v>
      </c>
      <c r="C38" s="3">
        <f t="shared" si="1"/>
        <v>20</v>
      </c>
    </row>
    <row r="39" spans="1:8" x14ac:dyDescent="0.25">
      <c r="A39" s="17">
        <v>36</v>
      </c>
      <c r="B39" s="26">
        <f t="shared" si="0"/>
        <v>16.546851707569957</v>
      </c>
      <c r="C39" s="3">
        <f t="shared" si="1"/>
        <v>20</v>
      </c>
    </row>
    <row r="40" spans="1:8" x14ac:dyDescent="0.25">
      <c r="A40" s="17">
        <v>37</v>
      </c>
      <c r="B40" s="26">
        <f t="shared" si="0"/>
        <v>16.711287340542814</v>
      </c>
      <c r="C40" s="3">
        <f t="shared" si="1"/>
        <v>20</v>
      </c>
    </row>
    <row r="41" spans="1:8" x14ac:dyDescent="0.25">
      <c r="A41" s="17">
        <v>38</v>
      </c>
      <c r="B41" s="26">
        <f t="shared" si="0"/>
        <v>16.867892705278873</v>
      </c>
      <c r="C41" s="3">
        <f t="shared" si="1"/>
        <v>20</v>
      </c>
    </row>
    <row r="42" spans="1:8" x14ac:dyDescent="0.25">
      <c r="A42" s="17">
        <v>39</v>
      </c>
      <c r="B42" s="26">
        <f t="shared" si="0"/>
        <v>17.017040671694165</v>
      </c>
      <c r="C42" s="3">
        <f t="shared" si="1"/>
        <v>20</v>
      </c>
    </row>
    <row r="43" spans="1:8" x14ac:dyDescent="0.25">
      <c r="A43" s="17">
        <v>40</v>
      </c>
      <c r="B43" s="26">
        <f t="shared" si="0"/>
        <v>17.159086353994443</v>
      </c>
      <c r="C43" s="3">
        <f t="shared" si="1"/>
        <v>20</v>
      </c>
    </row>
    <row r="44" spans="1:8" x14ac:dyDescent="0.25">
      <c r="A44" s="17">
        <v>41</v>
      </c>
      <c r="B44" s="26">
        <f t="shared" si="0"/>
        <v>17.294367956185184</v>
      </c>
      <c r="C44" s="3">
        <f t="shared" si="1"/>
        <v>20</v>
      </c>
    </row>
    <row r="45" spans="1:8" x14ac:dyDescent="0.25">
      <c r="A45" s="17">
        <v>42</v>
      </c>
      <c r="B45" s="26">
        <f t="shared" si="0"/>
        <v>17.423207577319225</v>
      </c>
      <c r="C45" s="3">
        <f t="shared" si="1"/>
        <v>20</v>
      </c>
    </row>
    <row r="46" spans="1:8" x14ac:dyDescent="0.25">
      <c r="A46" s="17">
        <v>43</v>
      </c>
      <c r="B46" s="26">
        <f t="shared" si="0"/>
        <v>17.545911978399261</v>
      </c>
      <c r="C46" s="3">
        <f t="shared" si="1"/>
        <v>20</v>
      </c>
      <c r="H46" s="3" t="s">
        <v>4</v>
      </c>
    </row>
    <row r="47" spans="1:8" x14ac:dyDescent="0.25">
      <c r="A47" s="17">
        <v>44</v>
      </c>
      <c r="B47" s="26">
        <f t="shared" si="0"/>
        <v>17.6627733127612</v>
      </c>
      <c r="C47" s="3">
        <f t="shared" si="1"/>
        <v>20</v>
      </c>
    </row>
    <row r="48" spans="1:8" x14ac:dyDescent="0.25">
      <c r="A48" s="17">
        <v>45</v>
      </c>
      <c r="B48" s="26">
        <f t="shared" si="0"/>
        <v>17.774069821677333</v>
      </c>
      <c r="C48" s="3">
        <f t="shared" si="1"/>
        <v>20</v>
      </c>
    </row>
    <row r="49" spans="1:3" x14ac:dyDescent="0.25">
      <c r="A49" s="17">
        <v>46</v>
      </c>
      <c r="B49" s="26">
        <f t="shared" si="0"/>
        <v>17.880066496835557</v>
      </c>
      <c r="C49" s="3">
        <f t="shared" si="1"/>
        <v>20</v>
      </c>
    </row>
    <row r="50" spans="1:3" x14ac:dyDescent="0.25">
      <c r="A50" s="17">
        <v>47</v>
      </c>
      <c r="B50" s="26">
        <f t="shared" si="0"/>
        <v>17.981015711271958</v>
      </c>
      <c r="C50" s="3">
        <f t="shared" si="1"/>
        <v>20</v>
      </c>
    </row>
    <row r="51" spans="1:3" x14ac:dyDescent="0.25">
      <c r="A51" s="17">
        <v>48</v>
      </c>
      <c r="B51" s="26">
        <f t="shared" si="0"/>
        <v>18.077157820259007</v>
      </c>
      <c r="C51" s="3">
        <f t="shared" si="1"/>
        <v>20</v>
      </c>
    </row>
    <row r="52" spans="1:3" x14ac:dyDescent="0.25">
      <c r="A52" s="17">
        <v>49</v>
      </c>
      <c r="B52" s="26">
        <f t="shared" si="0"/>
        <v>18.168721733580007</v>
      </c>
      <c r="C52" s="3">
        <f t="shared" si="1"/>
        <v>20</v>
      </c>
    </row>
    <row r="53" spans="1:3" ht="15.75" thickBot="1" x14ac:dyDescent="0.3">
      <c r="A53" s="33">
        <v>50</v>
      </c>
      <c r="B53" s="34">
        <f t="shared" si="0"/>
        <v>18.255925460552387</v>
      </c>
      <c r="C53" s="35">
        <f t="shared" si="1"/>
        <v>20</v>
      </c>
    </row>
    <row r="54" spans="1:3" ht="15.75" thickTop="1" x14ac:dyDescent="0.25"/>
  </sheetData>
  <phoneticPr fontId="1"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3.1</vt:lpstr>
      <vt:lpstr>Tabell 3.3</vt:lpstr>
      <vt:lpstr>Tabell 3.4</vt:lpstr>
      <vt:lpstr>Tabell 3.5</vt:lpstr>
      <vt:lpstr>Figur 3.1</vt:lpstr>
      <vt:lpstr>Figur 3.2</vt:lpstr>
      <vt:lpstr>Figur 3.4</vt:lpstr>
      <vt:lpstr>Figur 3.6</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dcterms:created xsi:type="dcterms:W3CDTF">2007-01-01T19:46:20Z</dcterms:created>
  <dcterms:modified xsi:type="dcterms:W3CDTF">2019-10-18T09:54:01Z</dcterms:modified>
</cp:coreProperties>
</file>