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firstSheet="1" activeTab="2"/>
  </bookViews>
  <sheets>
    <sheet name="Tabell 7.1" sheetId="1" r:id="rId1"/>
    <sheet name="Tabell 7.2" sheetId="2" r:id="rId2"/>
    <sheet name="Tabell 7.3" sheetId="3" r:id="rId3"/>
    <sheet name="Tabell 7.4" sheetId="4" r:id="rId4"/>
    <sheet name="Tabell 7.5" sheetId="5" r:id="rId5"/>
    <sheet name="Tabell 7.6" sheetId="6" r:id="rId6"/>
    <sheet name="Figur 7.1" sheetId="7" r:id="rId7"/>
    <sheet name="Figur 7.3" sheetId="8" r:id="rId8"/>
    <sheet name="Figur 7.4" sheetId="9" r:id="rId9"/>
  </sheets>
  <externalReferences>
    <externalReference r:id="rId12"/>
  </externalReference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Modellen er brukt i tabell 7.3. Fet font angir inngangsverdi, dvs. data du må legge inn. Vanlig font betyr utgangsverdi, dvs. beregnede tall.</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Her er betaverdier for ti selskaper på Oslo Børs gjengitt i Finansavisen i april 2015. Tallen er oppgitt i tabell 7.4.</t>
        </r>
        <r>
          <rPr>
            <sz val="8"/>
            <rFont val="Tahoma"/>
            <family val="2"/>
          </rPr>
          <t xml:space="preserve">
</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Denne grafen viser årlig realavkastning etter skatt fra 1975 til 2014 på risikofri investering og på markedsporteføljen på Oslo Børs.</t>
        </r>
      </text>
    </comment>
  </commentList>
</comments>
</file>

<file path=xl/comments9.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<sst xmlns="http://schemas.openxmlformats.org/spreadsheetml/2006/main" count="222" uniqueCount="126">
  <si>
    <t xml:space="preserve"> </t>
  </si>
  <si>
    <t>Skattejust.</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</si>
  <si>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</si>
  <si>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</si>
  <si>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</si>
  <si>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</si>
  <si>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</si>
  <si>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</si>
  <si>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</si>
  <si>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</si>
  <si>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</si>
  <si>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</si>
  <si>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</si>
  <si>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</si>
  <si>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</si>
  <si>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</si>
  <si>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</si>
  <si>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</si>
  <si>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</si>
  <si>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</si>
  <si>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</si>
  <si>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</si>
  <si>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</si>
  <si>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</si>
  <si>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Orkla</t>
  </si>
  <si>
    <t>Yara</t>
  </si>
  <si>
    <t>Kongsberg Automotive</t>
  </si>
  <si>
    <t>1,0</t>
  </si>
  <si>
    <t>risikopremie</t>
  </si>
  <si>
    <t>rf (1-s)</t>
  </si>
  <si>
    <t>1,6</t>
  </si>
  <si>
    <t xml:space="preserve">E(X) </t>
  </si>
  <si>
    <t xml:space="preserve">Std(X) </t>
  </si>
  <si>
    <t xml:space="preserve">Var(X) </t>
  </si>
  <si>
    <t>Nom. RM</t>
  </si>
  <si>
    <t>Nom. RF</t>
  </si>
  <si>
    <t>Nom. RP</t>
  </si>
  <si>
    <t xml:space="preserve">Reell RM </t>
  </si>
  <si>
    <t>Reell RF</t>
  </si>
  <si>
    <t>Reell RP</t>
  </si>
  <si>
    <t>Aritmetisk</t>
  </si>
  <si>
    <t>Geometrisk</t>
  </si>
  <si>
    <t>Siste 30 år</t>
  </si>
  <si>
    <t>Siste 20 år</t>
  </si>
  <si>
    <t>Siste 10 år</t>
  </si>
  <si>
    <t>Periode</t>
  </si>
  <si>
    <t>Markedets risikopremie</t>
  </si>
  <si>
    <t>Les dette</t>
  </si>
  <si>
    <t>1. Lite snø</t>
  </si>
  <si>
    <t>2. Middels snø</t>
  </si>
  <si>
    <t>3. Mye snø</t>
  </si>
  <si>
    <t>2010</t>
  </si>
  <si>
    <t>2011</t>
  </si>
  <si>
    <t>2012</t>
  </si>
  <si>
    <t>2013</t>
  </si>
  <si>
    <t>2014</t>
  </si>
  <si>
    <t>Kjetting</t>
  </si>
  <si>
    <t>Snøskuffe</t>
  </si>
  <si>
    <t>Totalt</t>
  </si>
  <si>
    <t>Snøskuffebidrag</t>
  </si>
  <si>
    <t>gjennomsnittsavkastning</t>
  </si>
  <si>
    <t>multiplisert med</t>
  </si>
  <si>
    <t>kolonne 5</t>
  </si>
  <si>
    <t>Avkastning minus</t>
  </si>
  <si>
    <t>Gjennomsnitt</t>
  </si>
  <si>
    <t>REC Silicon</t>
  </si>
  <si>
    <t>1,8</t>
  </si>
  <si>
    <t>2,1</t>
  </si>
  <si>
    <t>1,4</t>
  </si>
  <si>
    <t>Statoil</t>
  </si>
  <si>
    <t>0,8</t>
  </si>
  <si>
    <t>0,6</t>
  </si>
  <si>
    <t>Gjensidige</t>
  </si>
  <si>
    <t>Norwegian</t>
  </si>
  <si>
    <t>0,4</t>
  </si>
  <si>
    <t>Subsea 7</t>
  </si>
  <si>
    <t>Årssnitt</t>
  </si>
  <si>
    <t>Hele perioden (40 år)</t>
  </si>
  <si>
    <t>1975 tom. 2014</t>
  </si>
  <si>
    <t>1985 tom. 2014</t>
  </si>
  <si>
    <t>1995 tom. 2014</t>
  </si>
  <si>
    <t>2005 tom. 2014</t>
  </si>
  <si>
    <t>Fire tiårsperioder:</t>
  </si>
  <si>
    <t>1975-1984</t>
  </si>
  <si>
    <t>1985-1994</t>
  </si>
  <si>
    <t>1995-2004</t>
  </si>
  <si>
    <t>2005-2014</t>
  </si>
  <si>
    <t>Fire siste femårsperioder:</t>
  </si>
  <si>
    <t>1995-1999</t>
  </si>
  <si>
    <t>2000-2004</t>
  </si>
  <si>
    <t>2005-2009</t>
  </si>
  <si>
    <t>2010-2014</t>
  </si>
  <si>
    <t>Risikofri rente</t>
  </si>
  <si>
    <t>1975-2014</t>
  </si>
  <si>
    <t>Hele perioden:</t>
  </si>
  <si>
    <t>Fire femårsperioder:</t>
  </si>
  <si>
    <t>Kapitalkostnad</t>
  </si>
  <si>
    <t>Kapitalkostnad, %</t>
  </si>
  <si>
    <t>Frontline</t>
  </si>
  <si>
    <t>Austevoll Seafood</t>
  </si>
  <si>
    <r>
      <t xml:space="preserve">  0,02+2,1</t>
    </r>
    <r>
      <rPr>
        <vertAlign val="superscript"/>
        <sz val="10"/>
        <rFont val="Times New Roman"/>
        <family val="1"/>
      </rPr>
      <t>.</t>
    </r>
    <r>
      <rPr>
        <sz val="10"/>
        <rFont val="Times New Roman"/>
        <family val="1"/>
      </rPr>
      <t>0,06  =</t>
    </r>
  </si>
  <si>
    <r>
      <t xml:space="preserve">  0,02+1,6</t>
    </r>
    <r>
      <rPr>
        <vertAlign val="superscript"/>
        <sz val="10"/>
        <rFont val="Times New Roman"/>
        <family val="1"/>
      </rPr>
      <t>.</t>
    </r>
    <r>
      <rPr>
        <sz val="10"/>
        <rFont val="Times New Roman"/>
        <family val="1"/>
      </rPr>
      <t>0,06  =</t>
    </r>
  </si>
  <si>
    <r>
      <t xml:space="preserve">  0,02+1,4</t>
    </r>
    <r>
      <rPr>
        <vertAlign val="superscript"/>
        <sz val="10"/>
        <rFont val="Times New Roman"/>
        <family val="1"/>
      </rPr>
      <t>.</t>
    </r>
    <r>
      <rPr>
        <sz val="10"/>
        <rFont val="Times New Roman"/>
        <family val="1"/>
      </rPr>
      <t>0,06  =</t>
    </r>
  </si>
  <si>
    <r>
      <t xml:space="preserve">  0,02+1,0</t>
    </r>
    <r>
      <rPr>
        <vertAlign val="superscript"/>
        <sz val="10"/>
        <rFont val="Times New Roman"/>
        <family val="1"/>
      </rPr>
      <t>.</t>
    </r>
    <r>
      <rPr>
        <sz val="10"/>
        <rFont val="Times New Roman"/>
        <family val="1"/>
      </rPr>
      <t>0,06  =</t>
    </r>
  </si>
  <si>
    <r>
      <t xml:space="preserve">  0,02+0,6</t>
    </r>
    <r>
      <rPr>
        <vertAlign val="superscript"/>
        <sz val="10"/>
        <rFont val="Times New Roman"/>
        <family val="1"/>
      </rPr>
      <t>.</t>
    </r>
    <r>
      <rPr>
        <sz val="10"/>
        <rFont val="Times New Roman"/>
        <family val="1"/>
      </rPr>
      <t>0,06  =</t>
    </r>
  </si>
  <si>
    <r>
      <t xml:space="preserve">  0,02+0,3</t>
    </r>
    <r>
      <rPr>
        <vertAlign val="superscript"/>
        <sz val="10"/>
        <rFont val="Times New Roman"/>
        <family val="1"/>
      </rPr>
      <t>.</t>
    </r>
    <r>
      <rPr>
        <sz val="10"/>
        <rFont val="Times New Roman"/>
        <family val="1"/>
      </rPr>
      <t>0,06  =</t>
    </r>
  </si>
  <si>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</si>
  <si>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</si>
  <si>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</si>
  <si>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</si>
  <si>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</si>
  <si>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</si>
  <si>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r>
      <t>Kolonne 4</t>
    </r>
    <r>
      <rPr>
        <vertAlign val="superscript"/>
        <sz val="10"/>
        <rFont val="Times New Roman"/>
        <family val="1"/>
      </rPr>
      <t xml:space="preserve"> </t>
    </r>
  </si>
  <si>
    <t>Funksjonene forutsetter at alle utfall har samme sannsynlighet</t>
  </si>
  <si>
    <t>Nåverdi</t>
  </si>
  <si>
    <t>Internrente</t>
  </si>
  <si>
    <r>
      <t>p</t>
    </r>
    <r>
      <rPr>
        <i/>
        <vertAlign val="subscript"/>
        <sz val="10"/>
        <rFont val="Times New Roman"/>
        <family val="1"/>
      </rPr>
      <t>i</t>
    </r>
  </si>
  <si>
    <r>
      <t>X</t>
    </r>
    <r>
      <rPr>
        <i/>
        <vertAlign val="subscript"/>
        <sz val="10"/>
        <rFont val="Times New Roman"/>
        <family val="1"/>
      </rPr>
      <t>i</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</si>
  <si>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</si>
  <si>
    <r>
      <t>X</t>
    </r>
    <r>
      <rPr>
        <i/>
        <vertAlign val="subscript"/>
        <sz val="10"/>
        <rFont val="Times New Roman"/>
        <family val="1"/>
      </rPr>
      <t>i</t>
    </r>
    <r>
      <rPr>
        <i/>
        <sz val="10"/>
        <rFont val="Times New Roman"/>
        <family val="1"/>
      </rPr>
      <t>-E(X)</t>
    </r>
  </si>
  <si>
    <r>
      <t>(X</t>
    </r>
    <r>
      <rPr>
        <i/>
        <vertAlign val="subscript"/>
        <sz val="10"/>
        <rFont val="Times New Roman"/>
        <family val="1"/>
      </rPr>
      <t>i</t>
    </r>
    <r>
      <rPr>
        <i/>
        <sz val="10"/>
        <rFont val="Times New Roman"/>
        <family val="1"/>
      </rPr>
      <t>-E(X))</t>
    </r>
    <r>
      <rPr>
        <i/>
        <vertAlign val="superscript"/>
        <sz val="10"/>
        <rFont val="Times New Roman"/>
        <family val="1"/>
      </rPr>
      <t>2</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</si>
  <si>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r>
      <rPr>
        <i/>
        <sz val="10"/>
        <rFont val="Times New Roman"/>
        <family val="1"/>
      </rPr>
      <t>-E(X))</t>
    </r>
    <r>
      <rPr>
        <i/>
        <vertAlign val="superscript"/>
        <sz val="10"/>
        <rFont val="Times New Roman"/>
        <family val="1"/>
      </rPr>
      <t>2</t>
    </r>
  </si>
  <si>
    <t>Diss funksjonene forutsetter at alle utfall har samme sannsynlighet</t>
  </si>
  <si>
    <t>Ikke legg ut denne på nettsiden</t>
  </si>
  <si>
    <t>1985-2014</t>
  </si>
  <si>
    <t>1995-2014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</si>
</sst>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
    <numFmt numFmtId="179" formatCode="#,##0.0_);[Red]\(#,##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 &quot;???/???"/>
    <numFmt numFmtId="187" formatCode="0.00_)"/>
    <numFmt numFmtId="188" formatCode="0.000"/>
    <numFmt numFmtId="189" formatCode="0.00000"/>
  </numFmts>
  <fonts count="52">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vertAlign val="superscript"/>
      <sz val="10"/>
      <name val="Times New Roman"/>
      <family val="1"/>
    </font>
    <font>
      <b/>
      <sz val="10"/>
      <name val="Times New Roman"/>
      <family val="1"/>
    </font>
    <font>
      <b/>
      <sz val="10"/>
      <color indexed="10"/>
      <name val="Times New Roman"/>
      <family val="1"/>
    </font>
    <font>
      <sz val="11"/>
      <name val="Times New Roman"/>
      <family val="1"/>
    </font>
    <font>
      <sz val="8"/>
      <name val="Tahoma"/>
      <family val="2"/>
    </font>
    <font>
      <i/>
      <sz val="10"/>
      <name val="Times New Roman"/>
      <family val="1"/>
    </font>
    <font>
      <i/>
      <vertAlign val="subscript"/>
      <sz val="10"/>
      <name val="Times New Roman"/>
      <family val="1"/>
    </font>
    <font>
      <i/>
      <vertAlign val="superscrip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8"/>
      <name val="Times New Roman"/>
      <family val="0"/>
    </font>
    <font>
      <sz val="11"/>
      <color indexed="8"/>
      <name val="Times New Roman"/>
      <family val="0"/>
    </font>
    <font>
      <sz val="11"/>
      <color indexed="63"/>
      <name val="Times New Roman"/>
      <family val="0"/>
    </font>
    <font>
      <sz val="12"/>
      <color theme="1"/>
      <name val="Times New Roman"/>
      <family val="2"/>
    </font>
    <font>
      <sz val="12"/>
      <color theme="0"/>
      <name val="Times New Roman"/>
      <family val="2"/>
    </font>
    <font>
      <b/>
      <sz val="12"/>
      <color rgb="FFFA7D00"/>
      <name val="Times New Roman"/>
      <family val="2"/>
    </font>
    <font>
      <sz val="12"/>
      <color rgb="FF9C0006"/>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b/>
      <sz val="12"/>
      <color theme="0"/>
      <name val="Times New Roman"/>
      <family val="2"/>
    </font>
    <font>
      <sz val="12"/>
      <color rgb="FF9C6500"/>
      <name val="Times New Roman"/>
      <family val="2"/>
    </font>
    <font>
      <b/>
      <sz val="15"/>
      <color theme="3"/>
      <name val="Times New Roman"/>
      <family val="2"/>
    </font>
    <font>
      <b/>
      <sz val="13"/>
      <color theme="3"/>
      <name val="Times New Roman"/>
      <family val="2"/>
    </font>
    <font>
      <b/>
      <sz val="11"/>
      <color theme="3"/>
      <name val="Times New Roman"/>
      <family val="2"/>
    </font>
    <font>
      <sz val="18"/>
      <color theme="3"/>
      <name val="Calibri Light"/>
      <family val="2"/>
    </font>
    <font>
      <b/>
      <sz val="12"/>
      <color theme="1"/>
      <name val="Times New Roman"/>
      <family val="2"/>
    </font>
    <font>
      <b/>
      <sz val="12"/>
      <color rgb="FF3F3F3F"/>
      <name val="Times New Roman"/>
      <family val="2"/>
    </font>
    <font>
      <sz val="12"/>
      <color rgb="FFFF0000"/>
      <name val="Times New Roman"/>
      <family val="2"/>
    </font>
    <font>
      <b/>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39" fillId="23" borderId="1" applyNumberFormat="0" applyAlignment="0" applyProtection="0"/>
    <xf numFmtId="0" fontId="40" fillId="0" borderId="2" applyNumberFormat="0" applyFill="0" applyAlignment="0" applyProtection="0"/>
    <xf numFmtId="43" fontId="0" fillId="0" borderId="0" applyFont="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0" fillId="0" borderId="0" applyFont="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1" xfId="0" applyFont="1" applyBorder="1" applyAlignment="1">
      <alignment horizontal="right"/>
    </xf>
    <xf numFmtId="180" fontId="2" fillId="0" borderId="0" xfId="0" applyNumberFormat="1" applyFont="1" applyAlignment="1">
      <alignment/>
    </xf>
    <xf numFmtId="1" fontId="2" fillId="0" borderId="0" xfId="0" applyNumberFormat="1" applyFont="1" applyAlignment="1">
      <alignment/>
    </xf>
    <xf numFmtId="0" fontId="6" fillId="0" borderId="0" xfId="0" applyFont="1" applyAlignment="1">
      <alignment/>
    </xf>
    <xf numFmtId="0" fontId="2" fillId="0" borderId="0" xfId="0" applyFont="1" applyAlignment="1">
      <alignment/>
    </xf>
    <xf numFmtId="1" fontId="2" fillId="0" borderId="0" xfId="0" applyNumberFormat="1" applyFont="1" applyBorder="1" applyAlignment="1">
      <alignment horizontal="center"/>
    </xf>
    <xf numFmtId="1" fontId="2" fillId="0" borderId="11" xfId="0" applyNumberFormat="1" applyFont="1" applyBorder="1" applyAlignment="1">
      <alignment horizontal="center"/>
    </xf>
    <xf numFmtId="0" fontId="7" fillId="0" borderId="0" xfId="0" applyFont="1" applyAlignment="1">
      <alignment horizontal="center"/>
    </xf>
    <xf numFmtId="187" fontId="2" fillId="0" borderId="0" xfId="0" applyNumberFormat="1" applyFont="1" applyAlignment="1">
      <alignment/>
    </xf>
    <xf numFmtId="2" fontId="2" fillId="0" borderId="0" xfId="0" applyNumberFormat="1" applyFont="1" applyAlignment="1">
      <alignment/>
    </xf>
    <xf numFmtId="0" fontId="7" fillId="0" borderId="0" xfId="0" applyFont="1" applyBorder="1" applyAlignment="1">
      <alignment horizontal="center"/>
    </xf>
    <xf numFmtId="187" fontId="2" fillId="0" borderId="10" xfId="0" applyNumberFormat="1" applyFont="1" applyBorder="1" applyAlignment="1">
      <alignment/>
    </xf>
    <xf numFmtId="0" fontId="2" fillId="33" borderId="0" xfId="0" applyFont="1" applyFill="1" applyAlignment="1">
      <alignment/>
    </xf>
    <xf numFmtId="2" fontId="2" fillId="33" borderId="0" xfId="0" applyNumberFormat="1" applyFont="1" applyFill="1" applyAlignment="1">
      <alignment/>
    </xf>
    <xf numFmtId="187" fontId="2" fillId="33" borderId="0" xfId="0" applyNumberFormat="1" applyFont="1" applyFill="1" applyAlignment="1">
      <alignment/>
    </xf>
    <xf numFmtId="2" fontId="2" fillId="33" borderId="0" xfId="0" applyNumberFormat="1" applyFont="1" applyFill="1" applyAlignment="1" quotePrefix="1">
      <alignment horizontal="right"/>
    </xf>
    <xf numFmtId="0" fontId="2" fillId="33" borderId="0" xfId="0" applyFont="1" applyFill="1" applyAlignment="1" quotePrefix="1">
      <alignment/>
    </xf>
    <xf numFmtId="187" fontId="2" fillId="33" borderId="0" xfId="0" applyNumberFormat="1" applyFont="1" applyFill="1" applyAlignment="1" quotePrefix="1">
      <alignment/>
    </xf>
    <xf numFmtId="0" fontId="2" fillId="0" borderId="0"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left"/>
    </xf>
    <xf numFmtId="49" fontId="2" fillId="0" borderId="0" xfId="0" applyNumberFormat="1" applyFont="1" applyAlignment="1">
      <alignment horizontal="right"/>
    </xf>
    <xf numFmtId="49" fontId="2" fillId="0" borderId="11" xfId="0" applyNumberFormat="1"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2" fillId="0" borderId="11" xfId="0" applyNumberFormat="1" applyFont="1" applyBorder="1" applyAlignment="1">
      <alignment horizontal="right"/>
    </xf>
    <xf numFmtId="1" fontId="2" fillId="0" borderId="0" xfId="0" applyNumberFormat="1" applyFont="1" applyAlignment="1">
      <alignment horizontal="center"/>
    </xf>
    <xf numFmtId="0" fontId="2" fillId="0" borderId="0" xfId="0" applyFont="1" applyAlignment="1">
      <alignment vertical="top"/>
    </xf>
    <xf numFmtId="1" fontId="2" fillId="0" borderId="0" xfId="0" applyNumberFormat="1" applyFont="1" applyAlignment="1">
      <alignment horizontal="right"/>
    </xf>
    <xf numFmtId="2" fontId="2" fillId="0" borderId="0" xfId="0" applyNumberFormat="1" applyFont="1" applyAlignment="1">
      <alignment horizontal="right"/>
    </xf>
    <xf numFmtId="1" fontId="2" fillId="0" borderId="0" xfId="0" applyNumberFormat="1" applyFont="1" applyAlignment="1">
      <alignment vertical="top"/>
    </xf>
    <xf numFmtId="2" fontId="2" fillId="0" borderId="0" xfId="0" applyNumberFormat="1" applyFont="1" applyAlignment="1">
      <alignment vertical="top"/>
    </xf>
    <xf numFmtId="0" fontId="2" fillId="0" borderId="10" xfId="0" applyFont="1" applyBorder="1" applyAlignment="1">
      <alignment horizontal="left"/>
    </xf>
    <xf numFmtId="2" fontId="2" fillId="0" borderId="10" xfId="0" applyNumberFormat="1" applyFont="1" applyBorder="1" applyAlignment="1">
      <alignment horizontal="right"/>
    </xf>
    <xf numFmtId="1" fontId="2" fillId="0" borderId="10" xfId="0" applyNumberFormat="1" applyFont="1" applyBorder="1" applyAlignment="1">
      <alignment horizontal="right"/>
    </xf>
    <xf numFmtId="0" fontId="2" fillId="0" borderId="11" xfId="0" applyFont="1" applyBorder="1" applyAlignment="1">
      <alignment horizontal="left"/>
    </xf>
    <xf numFmtId="2" fontId="2" fillId="0" borderId="11" xfId="0" applyNumberFormat="1" applyFont="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49" fontId="2" fillId="0" borderId="0" xfId="0" applyNumberFormat="1" applyFont="1" applyAlignment="1">
      <alignment/>
    </xf>
    <xf numFmtId="49" fontId="2" fillId="0" borderId="0" xfId="0" applyNumberFormat="1" applyFont="1" applyBorder="1" applyAlignment="1">
      <alignment/>
    </xf>
    <xf numFmtId="1" fontId="2" fillId="0" borderId="0" xfId="0" applyNumberFormat="1" applyFont="1" applyBorder="1" applyAlignment="1">
      <alignment horizontal="right"/>
    </xf>
    <xf numFmtId="49" fontId="2" fillId="0" borderId="0" xfId="0" applyNumberFormat="1" applyFont="1" applyFill="1" applyBorder="1" applyAlignment="1">
      <alignment/>
    </xf>
    <xf numFmtId="49" fontId="2" fillId="0" borderId="10" xfId="0" applyNumberFormat="1" applyFont="1" applyFill="1" applyBorder="1" applyAlignment="1">
      <alignment/>
    </xf>
    <xf numFmtId="1" fontId="2" fillId="0" borderId="11" xfId="0" applyNumberFormat="1" applyFont="1" applyBorder="1" applyAlignment="1">
      <alignment horizontal="right"/>
    </xf>
    <xf numFmtId="180" fontId="2" fillId="0" borderId="11" xfId="0" applyNumberFormat="1"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2" fontId="6" fillId="0" borderId="10" xfId="0" applyNumberFormat="1" applyFont="1" applyBorder="1" applyAlignment="1">
      <alignment horizontal="right"/>
    </xf>
    <xf numFmtId="1" fontId="6" fillId="0" borderId="10" xfId="0" applyNumberFormat="1" applyFont="1" applyBorder="1" applyAlignment="1">
      <alignment horizontal="right"/>
    </xf>
    <xf numFmtId="10" fontId="2" fillId="0" borderId="11" xfId="0" applyNumberFormat="1" applyFont="1" applyBorder="1" applyAlignment="1">
      <alignment/>
    </xf>
    <xf numFmtId="181" fontId="2" fillId="0" borderId="0" xfId="0" applyNumberFormat="1" applyFont="1" applyAlignment="1">
      <alignment/>
    </xf>
    <xf numFmtId="0" fontId="10" fillId="0" borderId="0" xfId="0" applyFont="1" applyAlignment="1">
      <alignment horizontal="right"/>
    </xf>
    <xf numFmtId="0" fontId="10" fillId="0" borderId="11" xfId="0" applyFont="1" applyBorder="1" applyAlignment="1">
      <alignment horizontal="right"/>
    </xf>
    <xf numFmtId="0" fontId="10" fillId="0" borderId="10" xfId="0" applyFont="1" applyBorder="1" applyAlignment="1">
      <alignment horizontal="left"/>
    </xf>
    <xf numFmtId="0" fontId="10" fillId="0" borderId="10"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1" fontId="6" fillId="0" borderId="0" xfId="0" applyNumberFormat="1" applyFont="1" applyBorder="1" applyAlignment="1">
      <alignment horizontal="right"/>
    </xf>
    <xf numFmtId="0" fontId="50" fillId="0" borderId="0" xfId="0" applyFont="1" applyAlignment="1">
      <alignment/>
    </xf>
    <xf numFmtId="187" fontId="2" fillId="0" borderId="0" xfId="0" applyNumberFormat="1" applyFont="1" applyBorder="1" applyAlignment="1">
      <alignment/>
    </xf>
    <xf numFmtId="187" fontId="2" fillId="33" borderId="10" xfId="0" applyNumberFormat="1" applyFont="1" applyFill="1" applyBorder="1" applyAlignment="1">
      <alignment/>
    </xf>
    <xf numFmtId="0" fontId="2" fillId="33" borderId="10" xfId="0" applyFont="1" applyFill="1" applyBorder="1" applyAlignment="1">
      <alignment/>
    </xf>
    <xf numFmtId="49" fontId="6" fillId="0" borderId="0" xfId="0" applyNumberFormat="1" applyFont="1" applyAlignment="1">
      <alignment horizontal="right"/>
    </xf>
    <xf numFmtId="49" fontId="6" fillId="0" borderId="0" xfId="0" applyNumberFormat="1" applyFont="1" applyBorder="1" applyAlignment="1">
      <alignment horizontal="right"/>
    </xf>
    <xf numFmtId="49" fontId="6" fillId="0" borderId="11" xfId="0" applyNumberFormat="1" applyFont="1" applyBorder="1" applyAlignment="1">
      <alignment horizontal="right"/>
    </xf>
    <xf numFmtId="180" fontId="2" fillId="0" borderId="11" xfId="0" applyNumberFormat="1" applyFont="1" applyBorder="1" applyAlignment="1">
      <alignment/>
    </xf>
    <xf numFmtId="1" fontId="2" fillId="0" borderId="11" xfId="0" applyNumberFormat="1" applyFont="1" applyBorder="1" applyAlignment="1">
      <alignment/>
    </xf>
    <xf numFmtId="0" fontId="6" fillId="0" borderId="0" xfId="0" applyFont="1" applyAlignment="1">
      <alignment horizontal="left"/>
    </xf>
    <xf numFmtId="0" fontId="2" fillId="0" borderId="0" xfId="0" applyFont="1" applyAlignment="1">
      <alignment horizontal="left" vertical="top"/>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075"/>
          <c:w val="0.94275"/>
          <c:h val="0.90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7.1'!$B$10:$V$10</c:f>
              <c:numCache/>
            </c:numRef>
          </c:cat>
          <c:val>
            <c:numRef>
              <c:f>'Figur 7.1'!$B$9:$V$9</c:f>
              <c:numCache/>
            </c:numRef>
          </c:val>
          <c:smooth val="1"/>
        </c:ser>
        <c:marker val="1"/>
        <c:axId val="18877230"/>
        <c:axId val="35677343"/>
      </c:lineChart>
      <c:catAx>
        <c:axId val="18877230"/>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045"/>
              <c:y val="0.00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677343"/>
        <c:crosses val="autoZero"/>
        <c:auto val="1"/>
        <c:lblOffset val="100"/>
        <c:tickLblSkip val="2"/>
        <c:noMultiLvlLbl val="0"/>
      </c:catAx>
      <c:valAx>
        <c:axId val="35677343"/>
        <c:scaling>
          <c:orientation val="minMax"/>
        </c:scaling>
        <c:axPos val="l"/>
        <c:title>
          <c:tx>
            <c:rich>
              <a:bodyPr vert="horz" rot="-5400000" anchor="ctr"/>
              <a:lstStyle/>
              <a:p>
                <a:pPr algn="ctr">
                  <a:defRPr/>
                </a:pPr>
                <a:r>
                  <a:rPr lang="en-US" cap="none" sz="1000" b="0" i="0" u="none" baseline="0">
                    <a:solidFill>
                      <a:srgbClr val="000000"/>
                    </a:solidFill>
                  </a:rPr>
                  <a:t>Nåverdi (mill. kr.)</a:t>
                </a:r>
              </a:p>
            </c:rich>
          </c:tx>
          <c:layout>
            <c:manualLayout>
              <c:xMode val="factor"/>
              <c:yMode val="factor"/>
              <c:x val="0.0005"/>
              <c:y val="-0.00425"/>
            </c:manualLayout>
          </c:layout>
          <c:overlay val="0"/>
          <c:spPr>
            <a:noFill/>
            <a:ln>
              <a:noFill/>
            </a:ln>
          </c:spPr>
        </c:title>
        <c:delete val="0"/>
        <c:numFmt formatCode="#,##0" sourceLinked="0"/>
        <c:majorTickMark val="out"/>
        <c:minorTickMark val="none"/>
        <c:tickLblPos val="nextTo"/>
        <c:spPr>
          <a:ln w="3175">
            <a:solidFill>
              <a:srgbClr val="000000"/>
            </a:solidFill>
          </a:ln>
        </c:spPr>
        <c:crossAx val="18877230"/>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1775"/>
          <c:w val="0.9035"/>
          <c:h val="0.84125"/>
        </c:manualLayout>
      </c:layout>
      <c:lineChart>
        <c:grouping val="standard"/>
        <c:varyColors val="0"/>
        <c:ser>
          <c:idx val="0"/>
          <c:order val="0"/>
          <c:tx>
            <c:strRef>
              <c:f>'[1]Årsavkastninger'!$O$48</c:f>
              <c:strCache>
                <c:ptCount val="1"/>
                <c:pt idx="0">
                  <c:v>Risikofri rente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'[1]Årsavkastninger'!$O$4:$O$43</c:f>
              <c:numCache>
                <c:ptCount val="40"/>
                <c:pt idx="0">
                  <c:v>-3.7038496596610244</c:v>
                </c:pt>
                <c:pt idx="1">
                  <c:v>-3.526411869999996</c:v>
                </c:pt>
                <c:pt idx="2">
                  <c:v>-0.3385908360120729</c:v>
                </c:pt>
                <c:pt idx="3">
                  <c:v>0.8677152708860804</c:v>
                </c:pt>
                <c:pt idx="4">
                  <c:v>0.4808912238805841</c:v>
                </c:pt>
                <c:pt idx="5">
                  <c:v>-6.033502942942935</c:v>
                </c:pt>
                <c:pt idx="6">
                  <c:v>-2.1390505050505175</c:v>
                </c:pt>
                <c:pt idx="7">
                  <c:v>-0.5134497078651742</c:v>
                </c:pt>
                <c:pt idx="8">
                  <c:v>1.5586466403162085</c:v>
                </c:pt>
                <c:pt idx="9">
                  <c:v>1.9303852398524046</c:v>
                </c:pt>
                <c:pt idx="10">
                  <c:v>1.5887446153846143</c:v>
                </c:pt>
                <c:pt idx="11">
                  <c:v>-0.5306929523809555</c:v>
                </c:pt>
                <c:pt idx="12">
                  <c:v>1.6242327184170333</c:v>
                </c:pt>
                <c:pt idx="13">
                  <c:v>2.860858815642452</c:v>
                </c:pt>
                <c:pt idx="14">
                  <c:v>2.4172818972331975</c:v>
                </c:pt>
                <c:pt idx="15">
                  <c:v>2.2102125019011405</c:v>
                </c:pt>
                <c:pt idx="16">
                  <c:v>3.206991346938775</c:v>
                </c:pt>
                <c:pt idx="17">
                  <c:v>4.045613658079619</c:v>
                </c:pt>
                <c:pt idx="18">
                  <c:v>2.2369211350737728</c:v>
                </c:pt>
                <c:pt idx="19">
                  <c:v>0.9583291711711807</c:v>
                </c:pt>
                <c:pt idx="20">
                  <c:v>1.2489194410480347</c:v>
                </c:pt>
                <c:pt idx="21">
                  <c:v>0.21213777391303462</c:v>
                </c:pt>
                <c:pt idx="22">
                  <c:v>0.28845285863874337</c:v>
                </c:pt>
                <c:pt idx="23">
                  <c:v>1.0447465072165034</c:v>
                </c:pt>
                <c:pt idx="24">
                  <c:v>0.8240979436232929</c:v>
                </c:pt>
                <c:pt idx="25">
                  <c:v>0.8379709835627426</c:v>
                </c:pt>
                <c:pt idx="26">
                  <c:v>2.5826236199078307</c:v>
                </c:pt>
                <c:pt idx="27">
                  <c:v>0.9776886333929323</c:v>
                </c:pt>
                <c:pt idx="28">
                  <c:v>3.7383145688129096</c:v>
                </c:pt>
                <c:pt idx="29">
                  <c:v>-0.29368547743994144</c:v>
                </c:pt>
                <c:pt idx="30">
                  <c:v>-1.0054454298514774</c:v>
                </c:pt>
                <c:pt idx="31">
                  <c:v>-0.9998956917479336</c:v>
                </c:pt>
                <c:pt idx="32">
                  <c:v>-0.15117940434589341</c:v>
                </c:pt>
                <c:pt idx="33">
                  <c:v>0.1630018451077409</c:v>
                </c:pt>
                <c:pt idx="34">
                  <c:v>-1.4258012804807905</c:v>
                </c:pt>
                <c:pt idx="35">
                  <c:v>-1.5121722264359283</c:v>
                </c:pt>
                <c:pt idx="36">
                  <c:v>0.8510494077950265</c:v>
                </c:pt>
                <c:pt idx="37">
                  <c:v>-0.4266652163239876</c:v>
                </c:pt>
                <c:pt idx="38">
                  <c:v>-1.2055424849883813</c:v>
                </c:pt>
                <c:pt idx="39">
                  <c:v>-2.565401659829325</c:v>
                </c:pt>
              </c:numCache>
            </c:numRef>
          </c:val>
          <c:smooth val="0"/>
        </c:ser>
        <c:ser>
          <c:idx val="1"/>
          <c:order val="1"/>
          <c:tx>
            <c:strRef>
              <c:f>'[1]Årsavkastninger'!$O$49</c:f>
              <c:strCache>
                <c:ptCount val="1"/>
                <c:pt idx="0">
                  <c:v>Markedets risikopremie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'[1]Årsavkastninger'!$Q$4:$Q$43</c:f>
              <c:numCache>
                <c:ptCount val="40"/>
                <c:pt idx="0">
                  <c:v>-19.05264649259837</c:v>
                </c:pt>
                <c:pt idx="1">
                  <c:v>-15.122711174643207</c:v>
                </c:pt>
                <c:pt idx="2">
                  <c:v>-30.650044120137366</c:v>
                </c:pt>
                <c:pt idx="3">
                  <c:v>7.215563024468501</c:v>
                </c:pt>
                <c:pt idx="4">
                  <c:v>109.48226537862287</c:v>
                </c:pt>
                <c:pt idx="5">
                  <c:v>-18.094746811502283</c:v>
                </c:pt>
                <c:pt idx="6">
                  <c:v>-1.6993838952660099</c:v>
                </c:pt>
                <c:pt idx="7">
                  <c:v>-30.3797851043404</c:v>
                </c:pt>
                <c:pt idx="8">
                  <c:v>60.77728388776491</c:v>
                </c:pt>
                <c:pt idx="9">
                  <c:v>1.8700819297549012</c:v>
                </c:pt>
                <c:pt idx="10">
                  <c:v>8.718601331347049</c:v>
                </c:pt>
                <c:pt idx="11">
                  <c:v>-12.564799926418507</c:v>
                </c:pt>
                <c:pt idx="12">
                  <c:v>-22.43254134280438</c:v>
                </c:pt>
                <c:pt idx="13">
                  <c:v>27.6985452229458</c:v>
                </c:pt>
                <c:pt idx="14">
                  <c:v>26.653794876577173</c:v>
                </c:pt>
                <c:pt idx="15">
                  <c:v>-26.41123152936831</c:v>
                </c:pt>
                <c:pt idx="16">
                  <c:v>-8.228235017942204</c:v>
                </c:pt>
                <c:pt idx="17">
                  <c:v>-23.371959381873886</c:v>
                </c:pt>
                <c:pt idx="18">
                  <c:v>57.56340805562889</c:v>
                </c:pt>
                <c:pt idx="19">
                  <c:v>-7.3586926494633635</c:v>
                </c:pt>
                <c:pt idx="20">
                  <c:v>9.578288790863553</c:v>
                </c:pt>
                <c:pt idx="21">
                  <c:v>26.274949150320086</c:v>
                </c:pt>
                <c:pt idx="22">
                  <c:v>16.06778043297981</c:v>
                </c:pt>
                <c:pt idx="23">
                  <c:v>-29.344170799437137</c:v>
                </c:pt>
                <c:pt idx="24">
                  <c:v>33.51145932592674</c:v>
                </c:pt>
                <c:pt idx="25">
                  <c:v>0.5699313069526918</c:v>
                </c:pt>
                <c:pt idx="26">
                  <c:v>-20.658287356551405</c:v>
                </c:pt>
                <c:pt idx="27">
                  <c:v>-27.861212410352067</c:v>
                </c:pt>
                <c:pt idx="28">
                  <c:v>52.39007866577383</c:v>
                </c:pt>
                <c:pt idx="29">
                  <c:v>28.877263825739057</c:v>
                </c:pt>
                <c:pt idx="30">
                  <c:v>47.35220063485478</c:v>
                </c:pt>
                <c:pt idx="31">
                  <c:v>21.45083041730408</c:v>
                </c:pt>
                <c:pt idx="32">
                  <c:v>6.7157319753526545</c:v>
                </c:pt>
                <c:pt idx="33">
                  <c:v>-44.97092392512285</c:v>
                </c:pt>
                <c:pt idx="34">
                  <c:v>53.502625492639694</c:v>
                </c:pt>
                <c:pt idx="35">
                  <c:v>18.318245225576906</c:v>
                </c:pt>
                <c:pt idx="36">
                  <c:v>-12.159856845387159</c:v>
                </c:pt>
                <c:pt idx="37">
                  <c:v>5.7556824664831305</c:v>
                </c:pt>
                <c:pt idx="38">
                  <c:v>15.209082950952785</c:v>
                </c:pt>
                <c:pt idx="39">
                  <c:v>4.129076420772861</c:v>
                </c:pt>
              </c:numCache>
            </c:numRef>
          </c:val>
          <c:smooth val="0"/>
        </c:ser>
        <c:marker val="1"/>
        <c:axId val="52660632"/>
        <c:axId val="4183641"/>
      </c:lineChart>
      <c:catAx>
        <c:axId val="52660632"/>
        <c:scaling>
          <c:orientation val="minMax"/>
        </c:scaling>
        <c:axPos val="b"/>
        <c:title>
          <c:tx>
            <c:rich>
              <a:bodyPr vert="horz" rot="0" anchor="ctr"/>
              <a:lstStyle/>
              <a:p>
                <a:pPr algn="ctr">
                  <a:defRPr/>
                </a:pPr>
                <a:r>
                  <a:rPr lang="en-US" cap="none" sz="1100" b="0" i="0" u="none" baseline="0">
                    <a:solidFill>
                      <a:srgbClr val="333333"/>
                    </a:solidFill>
                  </a:rPr>
                  <a:t>År</a:t>
                </a:r>
              </a:p>
            </c:rich>
          </c:tx>
          <c:layout>
            <c:manualLayout>
              <c:xMode val="factor"/>
              <c:yMode val="factor"/>
              <c:x val="-0.00875"/>
              <c:y val="-0.000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333333"/>
                </a:solidFill>
              </a:defRPr>
            </a:pPr>
          </a:p>
        </c:txPr>
        <c:crossAx val="4183641"/>
        <c:crossesAt val="-60"/>
        <c:auto val="1"/>
        <c:lblOffset val="100"/>
        <c:tickLblSkip val="5"/>
        <c:noMultiLvlLbl val="0"/>
      </c:catAx>
      <c:valAx>
        <c:axId val="4183641"/>
        <c:scaling>
          <c:orientation val="minMax"/>
        </c:scaling>
        <c:axPos val="l"/>
        <c:title>
          <c:tx>
            <c:rich>
              <a:bodyPr vert="horz" rot="-5400000" anchor="ctr"/>
              <a:lstStyle/>
              <a:p>
                <a:pPr algn="ctr">
                  <a:defRPr/>
                </a:pPr>
                <a:r>
                  <a:rPr lang="en-US" cap="none" sz="1100" b="0" i="0" u="none" baseline="0">
                    <a:solidFill>
                      <a:srgbClr val="333333"/>
                    </a:solidFill>
                  </a:rPr>
                  <a:t>Prosent</a:t>
                </a:r>
              </a:p>
            </c:rich>
          </c:tx>
          <c:layout>
            <c:manualLayout>
              <c:xMode val="factor"/>
              <c:yMode val="factor"/>
              <c:x val="-0.00925"/>
              <c:y val="-0.0012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a:lstStyle/>
          <a:p>
            <a:pPr>
              <a:defRPr lang="en-US" cap="none" sz="1100" b="0" i="0" u="none" baseline="0">
                <a:solidFill>
                  <a:srgbClr val="333333"/>
                </a:solidFill>
              </a:defRPr>
            </a:pPr>
          </a:p>
        </c:txPr>
        <c:crossAx val="52660632"/>
        <c:crossesAt val="1"/>
        <c:crossBetween val="between"/>
        <c:dispUnits/>
      </c:valAx>
      <c:spPr>
        <a:noFill/>
        <a:ln>
          <a:noFill/>
        </a:ln>
      </c:spPr>
    </c:plotArea>
    <c:legend>
      <c:legendPos val="b"/>
      <c:layout>
        <c:manualLayout>
          <c:xMode val="edge"/>
          <c:yMode val="edge"/>
          <c:x val="0.168"/>
          <c:y val="0.905"/>
          <c:w val="0.66225"/>
          <c:h val="0.07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775"/>
          <c:w val="0.90875"/>
          <c:h val="0.83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7.4'!$B$6:$B$11</c:f>
              <c:numCache/>
            </c:numRef>
          </c:cat>
          <c:val>
            <c:numRef>
              <c:f>'Figur 7.4'!$C$6:$C$11</c:f>
              <c:numCache/>
            </c:numRef>
          </c:val>
          <c:smooth val="0"/>
        </c:ser>
        <c:marker val="1"/>
        <c:axId val="37652770"/>
        <c:axId val="3330611"/>
      </c:lineChart>
      <c:catAx>
        <c:axId val="37652770"/>
        <c:scaling>
          <c:orientation val="minMax"/>
        </c:scaling>
        <c:axPos val="b"/>
        <c:title>
          <c:tx>
            <c:rich>
              <a:bodyPr vert="horz" rot="0" anchor="ctr"/>
              <a:lstStyle/>
              <a:p>
                <a:pPr algn="ctr">
                  <a:defRPr/>
                </a:pPr>
                <a:r>
                  <a:rPr lang="en-US" cap="none" sz="1000" b="0" i="0" u="none" baseline="0">
                    <a:solidFill>
                      <a:srgbClr val="000000"/>
                    </a:solidFill>
                  </a:rPr>
                  <a:t>Beta</a:t>
                </a:r>
              </a:p>
            </c:rich>
          </c:tx>
          <c:layout>
            <c:manualLayout>
              <c:xMode val="factor"/>
              <c:yMode val="factor"/>
              <c:x val="-0.01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30611"/>
        <c:crosses val="autoZero"/>
        <c:auto val="1"/>
        <c:lblOffset val="100"/>
        <c:tickLblSkip val="1"/>
        <c:noMultiLvlLbl val="0"/>
      </c:catAx>
      <c:valAx>
        <c:axId val="3330611"/>
        <c:scaling>
          <c:orientation val="minMax"/>
        </c:scaling>
        <c:axPos val="l"/>
        <c:title>
          <c:tx>
            <c:rich>
              <a:bodyPr vert="horz" rot="-5400000" anchor="ctr"/>
              <a:lstStyle/>
              <a:p>
                <a:pPr algn="ctr">
                  <a:defRPr/>
                </a:pPr>
                <a:r>
                  <a:rPr lang="en-US" cap="none" sz="1000" b="0" i="0" u="none" baseline="0">
                    <a:solidFill>
                      <a:srgbClr val="000000"/>
                    </a:solidFill>
                  </a:rPr>
                  <a:t>Kapitalkostnad (%)</a:t>
                </a:r>
              </a:p>
            </c:rich>
          </c:tx>
          <c:layout>
            <c:manualLayout>
              <c:xMode val="factor"/>
              <c:yMode val="factor"/>
              <c:x val="-0.0032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652770"/>
        <c:crossesAt val="1"/>
        <c:crossBetween val="midCat"/>
        <c:dispUnits/>
        <c:majorUnit val="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95250</xdr:rowOff>
    </xdr:from>
    <xdr:to>
      <xdr:col>13</xdr:col>
      <xdr:colOff>390525</xdr:colOff>
      <xdr:row>40</xdr:row>
      <xdr:rowOff>66675</xdr:rowOff>
    </xdr:to>
    <xdr:graphicFrame>
      <xdr:nvGraphicFramePr>
        <xdr:cNvPr id="1" name="Chart 2"/>
        <xdr:cNvGraphicFramePr/>
      </xdr:nvGraphicFramePr>
      <xdr:xfrm>
        <a:off x="38100" y="1885950"/>
        <a:ext cx="5791200" cy="4676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8</xdr:col>
      <xdr:colOff>238125</xdr:colOff>
      <xdr:row>20</xdr:row>
      <xdr:rowOff>104775</xdr:rowOff>
    </xdr:to>
    <xdr:graphicFrame>
      <xdr:nvGraphicFramePr>
        <xdr:cNvPr id="1" name="Chart 3"/>
        <xdr:cNvGraphicFramePr/>
      </xdr:nvGraphicFramePr>
      <xdr:xfrm>
        <a:off x="38100" y="352425"/>
        <a:ext cx="507682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85725</xdr:rowOff>
    </xdr:from>
    <xdr:to>
      <xdr:col>4</xdr:col>
      <xdr:colOff>504825</xdr:colOff>
      <xdr:row>29</xdr:row>
      <xdr:rowOff>114300</xdr:rowOff>
    </xdr:to>
    <xdr:graphicFrame>
      <xdr:nvGraphicFramePr>
        <xdr:cNvPr id="1" name="Chart 1"/>
        <xdr:cNvGraphicFramePr/>
      </xdr:nvGraphicFramePr>
      <xdr:xfrm>
        <a:off x="123825" y="2047875"/>
        <a:ext cx="4276725" cy="278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isiopremier\Risikopremier_1972-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 u skatt"/>
      <sheetName val="RP e skatt"/>
      <sheetName val="Arb område"/>
      <sheetName val="Årsavkastninger"/>
    </sheetNames>
    <sheetDataSet>
      <sheetData sheetId="3">
        <row r="4">
          <cell r="A4">
            <v>1975</v>
          </cell>
          <cell r="O4">
            <v>-3.7038496596610244</v>
          </cell>
          <cell r="Q4">
            <v>-19.05264649259837</v>
          </cell>
        </row>
        <row r="5">
          <cell r="A5">
            <v>1976</v>
          </cell>
          <cell r="O5">
            <v>-3.526411869999996</v>
          </cell>
          <cell r="Q5">
            <v>-15.122711174643207</v>
          </cell>
        </row>
        <row r="6">
          <cell r="A6">
            <v>1977</v>
          </cell>
          <cell r="O6">
            <v>-0.3385908360120729</v>
          </cell>
          <cell r="Q6">
            <v>-30.650044120137366</v>
          </cell>
        </row>
        <row r="7">
          <cell r="A7">
            <v>1978</v>
          </cell>
          <cell r="O7">
            <v>0.8677152708860804</v>
          </cell>
          <cell r="Q7">
            <v>7.215563024468501</v>
          </cell>
        </row>
        <row r="8">
          <cell r="A8">
            <v>1979</v>
          </cell>
          <cell r="O8">
            <v>0.4808912238805841</v>
          </cell>
          <cell r="Q8">
            <v>109.48226537862287</v>
          </cell>
        </row>
        <row r="9">
          <cell r="A9">
            <v>1980</v>
          </cell>
          <cell r="O9">
            <v>-6.033502942942935</v>
          </cell>
          <cell r="Q9">
            <v>-18.094746811502283</v>
          </cell>
        </row>
        <row r="10">
          <cell r="A10">
            <v>1981</v>
          </cell>
          <cell r="O10">
            <v>-2.1390505050505175</v>
          </cell>
          <cell r="Q10">
            <v>-1.6993838952660099</v>
          </cell>
        </row>
        <row r="11">
          <cell r="A11">
            <v>1982</v>
          </cell>
          <cell r="O11">
            <v>-0.5134497078651742</v>
          </cell>
          <cell r="Q11">
            <v>-30.3797851043404</v>
          </cell>
        </row>
        <row r="12">
          <cell r="A12">
            <v>1983</v>
          </cell>
          <cell r="O12">
            <v>1.5586466403162085</v>
          </cell>
          <cell r="Q12">
            <v>60.77728388776491</v>
          </cell>
        </row>
        <row r="13">
          <cell r="A13">
            <v>1984</v>
          </cell>
          <cell r="O13">
            <v>1.9303852398524046</v>
          </cell>
          <cell r="Q13">
            <v>1.8700819297549012</v>
          </cell>
        </row>
        <row r="14">
          <cell r="A14">
            <v>1985</v>
          </cell>
          <cell r="O14">
            <v>1.5887446153846143</v>
          </cell>
          <cell r="Q14">
            <v>8.718601331347049</v>
          </cell>
        </row>
        <row r="15">
          <cell r="A15">
            <v>1986</v>
          </cell>
          <cell r="O15">
            <v>-0.5306929523809555</v>
          </cell>
          <cell r="Q15">
            <v>-12.564799926418507</v>
          </cell>
        </row>
        <row r="16">
          <cell r="A16">
            <v>1987</v>
          </cell>
          <cell r="O16">
            <v>1.6242327184170333</v>
          </cell>
          <cell r="Q16">
            <v>-22.43254134280438</v>
          </cell>
        </row>
        <row r="17">
          <cell r="A17">
            <v>1988</v>
          </cell>
          <cell r="O17">
            <v>2.860858815642452</v>
          </cell>
          <cell r="Q17">
            <v>27.6985452229458</v>
          </cell>
        </row>
        <row r="18">
          <cell r="A18">
            <v>1989</v>
          </cell>
          <cell r="O18">
            <v>2.4172818972331975</v>
          </cell>
          <cell r="Q18">
            <v>26.653794876577173</v>
          </cell>
        </row>
        <row r="19">
          <cell r="A19">
            <v>1990</v>
          </cell>
          <cell r="O19">
            <v>2.2102125019011405</v>
          </cell>
          <cell r="Q19">
            <v>-26.41123152936831</v>
          </cell>
        </row>
        <row r="20">
          <cell r="A20">
            <v>1991</v>
          </cell>
          <cell r="O20">
            <v>3.206991346938775</v>
          </cell>
          <cell r="Q20">
            <v>-8.228235017942204</v>
          </cell>
        </row>
        <row r="21">
          <cell r="A21">
            <v>1992</v>
          </cell>
          <cell r="O21">
            <v>4.045613658079619</v>
          </cell>
          <cell r="Q21">
            <v>-23.371959381873886</v>
          </cell>
        </row>
        <row r="22">
          <cell r="A22">
            <v>1993</v>
          </cell>
          <cell r="O22">
            <v>2.2369211350737728</v>
          </cell>
          <cell r="Q22">
            <v>57.56340805562889</v>
          </cell>
        </row>
        <row r="23">
          <cell r="A23">
            <v>1994</v>
          </cell>
          <cell r="O23">
            <v>0.9583291711711807</v>
          </cell>
          <cell r="Q23">
            <v>-7.3586926494633635</v>
          </cell>
        </row>
        <row r="24">
          <cell r="A24">
            <v>1995</v>
          </cell>
          <cell r="O24">
            <v>1.2489194410480347</v>
          </cell>
          <cell r="Q24">
            <v>9.578288790863553</v>
          </cell>
        </row>
        <row r="25">
          <cell r="A25">
            <v>1996</v>
          </cell>
          <cell r="O25">
            <v>0.21213777391303462</v>
          </cell>
          <cell r="Q25">
            <v>26.274949150320086</v>
          </cell>
        </row>
        <row r="26">
          <cell r="A26">
            <v>1997</v>
          </cell>
          <cell r="O26">
            <v>0.28845285863874337</v>
          </cell>
          <cell r="Q26">
            <v>16.06778043297981</v>
          </cell>
        </row>
        <row r="27">
          <cell r="A27">
            <v>1998</v>
          </cell>
          <cell r="O27">
            <v>1.0447465072165034</v>
          </cell>
          <cell r="Q27">
            <v>-29.344170799437137</v>
          </cell>
        </row>
        <row r="28">
          <cell r="A28">
            <v>1999</v>
          </cell>
          <cell r="O28">
            <v>0.8240979436232929</v>
          </cell>
          <cell r="Q28">
            <v>33.51145932592674</v>
          </cell>
        </row>
        <row r="29">
          <cell r="A29">
            <v>2000</v>
          </cell>
          <cell r="O29">
            <v>0.8379709835627426</v>
          </cell>
          <cell r="Q29">
            <v>0.5699313069526918</v>
          </cell>
        </row>
        <row r="30">
          <cell r="A30">
            <v>2001</v>
          </cell>
          <cell r="O30">
            <v>2.5826236199078307</v>
          </cell>
          <cell r="Q30">
            <v>-20.658287356551405</v>
          </cell>
        </row>
        <row r="31">
          <cell r="A31">
            <v>2002</v>
          </cell>
          <cell r="O31">
            <v>0.9776886333929323</v>
          </cell>
          <cell r="Q31">
            <v>-27.861212410352067</v>
          </cell>
        </row>
        <row r="32">
          <cell r="A32">
            <v>2003</v>
          </cell>
          <cell r="O32">
            <v>3.7383145688129096</v>
          </cell>
          <cell r="Q32">
            <v>52.39007866577383</v>
          </cell>
        </row>
        <row r="33">
          <cell r="A33">
            <v>2004</v>
          </cell>
          <cell r="O33">
            <v>-0.29368547743994144</v>
          </cell>
          <cell r="Q33">
            <v>28.877263825739057</v>
          </cell>
        </row>
        <row r="34">
          <cell r="A34">
            <v>2005</v>
          </cell>
          <cell r="O34">
            <v>-1.0054454298514774</v>
          </cell>
          <cell r="Q34">
            <v>47.35220063485478</v>
          </cell>
        </row>
        <row r="35">
          <cell r="A35">
            <v>2006</v>
          </cell>
          <cell r="O35">
            <v>-0.9998956917479336</v>
          </cell>
          <cell r="Q35">
            <v>21.45083041730408</v>
          </cell>
        </row>
        <row r="36">
          <cell r="A36">
            <v>2007</v>
          </cell>
          <cell r="O36">
            <v>-0.15117940434589341</v>
          </cell>
          <cell r="Q36">
            <v>6.7157319753526545</v>
          </cell>
        </row>
        <row r="37">
          <cell r="A37">
            <v>2008</v>
          </cell>
          <cell r="O37">
            <v>0.1630018451077409</v>
          </cell>
          <cell r="Q37">
            <v>-44.97092392512285</v>
          </cell>
        </row>
        <row r="38">
          <cell r="A38">
            <v>2009</v>
          </cell>
          <cell r="O38">
            <v>-1.4258012804807905</v>
          </cell>
          <cell r="Q38">
            <v>53.502625492639694</v>
          </cell>
        </row>
        <row r="39">
          <cell r="A39">
            <v>2010</v>
          </cell>
          <cell r="O39">
            <v>-1.5121722264359283</v>
          </cell>
          <cell r="Q39">
            <v>18.318245225576906</v>
          </cell>
        </row>
        <row r="40">
          <cell r="A40">
            <v>2011</v>
          </cell>
          <cell r="O40">
            <v>0.8510494077950265</v>
          </cell>
          <cell r="Q40">
            <v>-12.159856845387159</v>
          </cell>
        </row>
        <row r="41">
          <cell r="A41">
            <v>2012</v>
          </cell>
          <cell r="O41">
            <v>-0.4266652163239876</v>
          </cell>
          <cell r="Q41">
            <v>5.7556824664831305</v>
          </cell>
        </row>
        <row r="42">
          <cell r="A42">
            <v>2013</v>
          </cell>
          <cell r="O42">
            <v>-1.2055424849883813</v>
          </cell>
          <cell r="Q42">
            <v>15.209082950952785</v>
          </cell>
        </row>
        <row r="43">
          <cell r="A43">
            <v>2014</v>
          </cell>
          <cell r="O43">
            <v>-2.565401659829325</v>
          </cell>
          <cell r="Q43">
            <v>4.129076420772861</v>
          </cell>
        </row>
        <row r="48">
          <cell r="O48" t="str">
            <v>Risikofri rente</v>
          </cell>
        </row>
        <row r="49">
          <cell r="O49" t="str">
            <v>Markedets risikopremie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53"/>
  <sheetViews>
    <sheetView zoomScale="140" zoomScaleNormal="140" zoomScalePageLayoutView="0" workbookViewId="0" topLeftCell="A1">
      <selection activeCell="A1" sqref="A1:C1"/>
    </sheetView>
  </sheetViews>
  <sheetFormatPr defaultColWidth="9.140625" defaultRowHeight="12.75"/>
  <cols>
    <col min="1" max="1" width="7.00390625" style="28" customWidth="1"/>
    <col min="2" max="2" width="7.57421875" style="2" customWidth="1"/>
    <col min="3" max="3" width="6.421875" style="2" customWidth="1"/>
    <col min="4" max="4" width="6.8515625" style="2" customWidth="1"/>
    <col min="5" max="5" width="10.140625" style="2" customWidth="1"/>
    <col min="6" max="6" width="10.28125" style="2" customWidth="1"/>
    <col min="7" max="7" width="13.421875" style="2" customWidth="1"/>
    <col min="8" max="16384" width="9.140625" style="1" customWidth="1"/>
  </cols>
  <sheetData>
    <row r="1" spans="1:7" ht="18" customHeight="1">
      <c r="A1" s="79" t="s">
        <v>47</v>
      </c>
      <c r="B1" s="79"/>
      <c r="C1" s="79"/>
      <c r="D1" s="7"/>
      <c r="E1" s="7"/>
      <c r="F1" s="7"/>
      <c r="G1" s="7"/>
    </row>
    <row r="2" spans="2:7" ht="12.75" customHeight="1">
      <c r="B2" s="7"/>
      <c r="C2" s="7"/>
      <c r="D2" s="7"/>
      <c r="E2" s="7"/>
      <c r="F2" s="7"/>
      <c r="G2" s="7"/>
    </row>
    <row r="3" spans="1:7" ht="15.75">
      <c r="A3" s="65" t="s">
        <v>9</v>
      </c>
      <c r="B3" s="66" t="s">
        <v>116</v>
      </c>
      <c r="C3" s="66" t="s">
        <v>117</v>
      </c>
      <c r="D3" s="66" t="s">
        <v>118</v>
      </c>
      <c r="E3" s="66" t="s">
        <v>119</v>
      </c>
      <c r="F3" s="66" t="s">
        <v>120</v>
      </c>
      <c r="G3" s="66" t="s">
        <v>121</v>
      </c>
    </row>
    <row r="4" spans="1:7" ht="12.75">
      <c r="A4" s="28">
        <v>1</v>
      </c>
      <c r="B4" s="57">
        <v>0.3333333333333333</v>
      </c>
      <c r="C4" s="58">
        <v>6</v>
      </c>
      <c r="D4" s="36">
        <f>C4*B4</f>
        <v>2</v>
      </c>
      <c r="E4" s="36">
        <f>C4-$D$7</f>
        <v>-2</v>
      </c>
      <c r="F4" s="36">
        <f>E4^2</f>
        <v>4</v>
      </c>
      <c r="G4" s="37">
        <f>B4*F4</f>
        <v>1.3333333333333333</v>
      </c>
    </row>
    <row r="5" spans="1:7" ht="12.75">
      <c r="A5" s="28">
        <v>2</v>
      </c>
      <c r="B5" s="57">
        <v>0.3333333333333333</v>
      </c>
      <c r="C5" s="58">
        <v>6</v>
      </c>
      <c r="D5" s="36">
        <f>C5*B5</f>
        <v>2</v>
      </c>
      <c r="E5" s="36">
        <f>C5-$D$7</f>
        <v>-2</v>
      </c>
      <c r="F5" s="36">
        <f>E5^2</f>
        <v>4</v>
      </c>
      <c r="G5" s="37">
        <f>B5*F5</f>
        <v>1.3333333333333333</v>
      </c>
    </row>
    <row r="6" spans="1:7" ht="12.75">
      <c r="A6" s="40">
        <v>3</v>
      </c>
      <c r="B6" s="59">
        <v>0.3333333333333333</v>
      </c>
      <c r="C6" s="60">
        <v>12</v>
      </c>
      <c r="D6" s="42">
        <f>C6*B6</f>
        <v>4</v>
      </c>
      <c r="E6" s="42">
        <f>C6-$D$7</f>
        <v>4</v>
      </c>
      <c r="F6" s="42">
        <f>E6^2</f>
        <v>16</v>
      </c>
      <c r="G6" s="41">
        <f>B6*F6</f>
        <v>5.333333333333333</v>
      </c>
    </row>
    <row r="7" spans="2:7" ht="12.75">
      <c r="B7" s="7"/>
      <c r="C7" s="63" t="s">
        <v>31</v>
      </c>
      <c r="D7" s="29">
        <f>SUM(D4:D6)</f>
        <v>8</v>
      </c>
      <c r="E7" s="7"/>
      <c r="F7" s="63" t="s">
        <v>33</v>
      </c>
      <c r="G7" s="37">
        <f>SUM(G4:G6)</f>
        <v>8</v>
      </c>
    </row>
    <row r="8" spans="1:11" ht="13.5" thickBot="1">
      <c r="A8" s="43"/>
      <c r="B8" s="8"/>
      <c r="C8" s="8"/>
      <c r="D8" s="8"/>
      <c r="E8" s="8"/>
      <c r="F8" s="64" t="s">
        <v>32</v>
      </c>
      <c r="G8" s="44">
        <f>G7^0.5</f>
        <v>2.8284271247461903</v>
      </c>
      <c r="K8" s="1" t="s">
        <v>0</v>
      </c>
    </row>
    <row r="9" spans="2:7" ht="13.5" thickTop="1">
      <c r="B9" s="7"/>
      <c r="C9" s="7"/>
      <c r="D9" s="7"/>
      <c r="E9" s="7"/>
      <c r="F9" s="7"/>
      <c r="G9" s="7"/>
    </row>
    <row r="10" spans="1:8" ht="12.75">
      <c r="A10" s="80" t="s">
        <v>106</v>
      </c>
      <c r="B10" s="80"/>
      <c r="C10" s="80"/>
      <c r="D10" s="80"/>
      <c r="E10" s="80"/>
      <c r="F10" s="80"/>
      <c r="G10" s="80"/>
      <c r="H10" s="80"/>
    </row>
    <row r="11" spans="1:10" ht="12.75">
      <c r="A11" s="28" t="s">
        <v>107</v>
      </c>
      <c r="B11" s="36">
        <f>AVERAGE(C4:C6)</f>
        <v>8</v>
      </c>
      <c r="C11" s="1"/>
      <c r="D11" s="1"/>
      <c r="E11" s="1"/>
      <c r="F11" s="1"/>
      <c r="G11" s="1"/>
      <c r="J11" s="1" t="s">
        <v>0</v>
      </c>
    </row>
    <row r="12" spans="1:2" ht="12.75">
      <c r="A12" s="28" t="s">
        <v>108</v>
      </c>
      <c r="B12" s="37">
        <f>VARP(C4:C6)</f>
        <v>8</v>
      </c>
    </row>
    <row r="13" spans="1:2" ht="12.75">
      <c r="A13" s="28" t="s">
        <v>109</v>
      </c>
      <c r="B13" s="37">
        <f>STDEVP(C4:C6)</f>
        <v>2.8284271247461903</v>
      </c>
    </row>
    <row r="14" spans="1:10" ht="12.75">
      <c r="A14" s="80" t="s">
        <v>113</v>
      </c>
      <c r="B14" s="80"/>
      <c r="C14" s="80"/>
      <c r="D14" s="80"/>
      <c r="E14" s="80"/>
      <c r="F14" s="80"/>
      <c r="G14" s="80"/>
      <c r="J14" s="1" t="s">
        <v>0</v>
      </c>
    </row>
    <row r="16" spans="7:11" ht="12.75">
      <c r="G16" s="2" t="s">
        <v>0</v>
      </c>
      <c r="K16" s="1" t="s">
        <v>0</v>
      </c>
    </row>
    <row r="44" ht="12.75">
      <c r="M44" s="1" t="s">
        <v>0</v>
      </c>
    </row>
    <row r="53" ht="12.75">
      <c r="D53" s="2" t="s">
        <v>0</v>
      </c>
    </row>
  </sheetData>
  <sheetProtection/>
  <mergeCells count="3">
    <mergeCell ref="A1:C1"/>
    <mergeCell ref="A10:H10"/>
    <mergeCell ref="A14:G14"/>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5"/>
  <sheetViews>
    <sheetView zoomScale="140" zoomScaleNormal="140" zoomScalePageLayoutView="0" workbookViewId="0" topLeftCell="A1">
      <selection activeCell="A1" sqref="A1"/>
    </sheetView>
  </sheetViews>
  <sheetFormatPr defaultColWidth="9.140625" defaultRowHeight="12.75"/>
  <cols>
    <col min="1" max="2" width="14.28125" style="1" customWidth="1"/>
    <col min="3" max="3" width="10.28125" style="1" customWidth="1"/>
    <col min="4" max="4" width="12.140625" style="1" customWidth="1"/>
    <col min="5" max="5" width="10.28125" style="1" customWidth="1"/>
    <col min="6" max="6" width="15.140625" style="1" customWidth="1"/>
    <col min="7" max="7" width="7.28125" style="1" customWidth="1"/>
    <col min="8" max="8" width="11.28125" style="1" customWidth="1"/>
    <col min="9" max="16384" width="9.140625" style="1" customWidth="1"/>
  </cols>
  <sheetData>
    <row r="1" spans="1:6" ht="12.75" customHeight="1">
      <c r="A1" s="11" t="s">
        <v>47</v>
      </c>
      <c r="B1" s="7"/>
      <c r="C1" s="7"/>
      <c r="D1" s="7"/>
      <c r="E1" s="7"/>
      <c r="F1" s="7"/>
    </row>
    <row r="2" spans="2:6" ht="12" customHeight="1">
      <c r="B2" s="7"/>
      <c r="C2" s="7"/>
      <c r="D2" s="7"/>
      <c r="E2" s="7"/>
      <c r="F2" s="7"/>
    </row>
    <row r="3" spans="2:6" ht="12" customHeight="1">
      <c r="B3" s="7"/>
      <c r="C3" s="7"/>
      <c r="D3" s="7"/>
      <c r="E3" s="7"/>
      <c r="F3" s="7"/>
    </row>
    <row r="4" spans="1:6" ht="12.75">
      <c r="A4" s="3" t="s">
        <v>2</v>
      </c>
      <c r="B4" s="27" t="s">
        <v>3</v>
      </c>
      <c r="C4" s="27" t="s">
        <v>56</v>
      </c>
      <c r="D4" s="27" t="s">
        <v>57</v>
      </c>
      <c r="E4" s="27" t="s">
        <v>58</v>
      </c>
      <c r="F4" s="27" t="s">
        <v>59</v>
      </c>
    </row>
    <row r="5" spans="1:9" s="12" customFormat="1" ht="12.75">
      <c r="A5" s="1" t="s">
        <v>48</v>
      </c>
      <c r="B5" s="57">
        <v>0.3333333333333333</v>
      </c>
      <c r="C5" s="67">
        <v>5</v>
      </c>
      <c r="D5" s="67">
        <v>6</v>
      </c>
      <c r="E5" s="7">
        <f>SUM(C5:D5)</f>
        <v>11</v>
      </c>
      <c r="F5" s="7"/>
      <c r="G5" s="1"/>
      <c r="H5" s="1"/>
      <c r="I5" s="1"/>
    </row>
    <row r="6" spans="1:6" ht="12.75">
      <c r="A6" s="1" t="s">
        <v>49</v>
      </c>
      <c r="B6" s="57">
        <v>0.3333333333333333</v>
      </c>
      <c r="C6" s="67">
        <v>30</v>
      </c>
      <c r="D6" s="67">
        <v>6</v>
      </c>
      <c r="E6" s="7">
        <f>SUM(C6:D6)</f>
        <v>36</v>
      </c>
      <c r="F6" s="7"/>
    </row>
    <row r="7" spans="1:6" ht="12.75">
      <c r="A7" s="3" t="s">
        <v>50</v>
      </c>
      <c r="B7" s="59">
        <v>0.3333333333333333</v>
      </c>
      <c r="C7" s="68">
        <v>37</v>
      </c>
      <c r="D7" s="68">
        <v>12</v>
      </c>
      <c r="E7" s="27">
        <f>SUM(C7:D7)</f>
        <v>49</v>
      </c>
      <c r="F7" s="27"/>
    </row>
    <row r="8" spans="1:9" ht="12.75">
      <c r="A8" s="45" t="s">
        <v>10</v>
      </c>
      <c r="B8" s="46"/>
      <c r="C8" s="36">
        <f>(C5*$B$5)+(C6*$B$6)+(C7*$B$7)</f>
        <v>24</v>
      </c>
      <c r="D8" s="36">
        <f>(D5*$B$5)+(D6*$B$6)+(D7*$B$7)</f>
        <v>8</v>
      </c>
      <c r="E8" s="36">
        <f>(E5*$B$5)+(E6*$B$6)+(E7*$B$7)</f>
        <v>32</v>
      </c>
      <c r="F8" s="36">
        <f>E8-C8</f>
        <v>8</v>
      </c>
      <c r="G8" s="12"/>
      <c r="H8" s="12"/>
      <c r="I8" s="12"/>
    </row>
    <row r="9" spans="1:10" ht="12.75">
      <c r="A9" s="47" t="s">
        <v>11</v>
      </c>
      <c r="B9" s="46"/>
      <c r="C9" s="37">
        <f>((((C5-$C$8)^2)*$B5)+(((C6-$C$8)^2)*$B6)+(((C7-$C$8)^2)*$B7))^0.5</f>
        <v>13.735598518691008</v>
      </c>
      <c r="D9" s="37">
        <f>((((D5-$D$8)^2)*$B5)+(((D6-$D$8)^2)*$B6)+(((D7-$D$8)^2)*$B7))^0.5</f>
        <v>2.8284271247461903</v>
      </c>
      <c r="E9" s="37">
        <f>((((E5-$E$8)^2)*$B5)+(((E6-$E$8)^2)*$B6)+(((E7-$E$8)^2)*$B7))^0.5</f>
        <v>15.769168230019828</v>
      </c>
      <c r="F9" s="37">
        <f>E9-C9</f>
        <v>2.03356971132882</v>
      </c>
      <c r="J9" s="1" t="s">
        <v>0</v>
      </c>
    </row>
    <row r="10" spans="1:6" ht="13.5" thickBot="1">
      <c r="A10" s="48" t="s">
        <v>12</v>
      </c>
      <c r="B10" s="49"/>
      <c r="C10" s="44">
        <f>C9/C8</f>
        <v>0.5723166049454587</v>
      </c>
      <c r="D10" s="44">
        <f>D9/D8</f>
        <v>0.3535533905932738</v>
      </c>
      <c r="E10" s="44">
        <f>E9/E8</f>
        <v>0.4927865071881196</v>
      </c>
      <c r="F10" s="44">
        <f>F9/F8</f>
        <v>0.2541962139161025</v>
      </c>
    </row>
    <row r="11" spans="2:9" ht="13.5" thickTop="1">
      <c r="B11" s="7"/>
      <c r="C11" s="7"/>
      <c r="D11" s="7"/>
      <c r="E11" s="7"/>
      <c r="F11" s="7"/>
      <c r="I11" s="1" t="s">
        <v>0</v>
      </c>
    </row>
    <row r="12" spans="1:8" ht="12.75">
      <c r="A12" s="80" t="s">
        <v>110</v>
      </c>
      <c r="B12" s="80"/>
      <c r="C12" s="80"/>
      <c r="D12" s="80"/>
      <c r="E12" s="80"/>
      <c r="F12" s="80"/>
      <c r="G12" s="80"/>
      <c r="H12" s="80"/>
    </row>
    <row r="13" spans="1:9" ht="12.75">
      <c r="A13" s="28" t="s">
        <v>107</v>
      </c>
      <c r="C13" s="36">
        <f>AVERAGE(C5:C7)</f>
        <v>24</v>
      </c>
      <c r="D13" s="36">
        <f>AVERAGE(D5:D7)</f>
        <v>8</v>
      </c>
      <c r="E13" s="36">
        <f>AVERAGE(E5:E7)</f>
        <v>32</v>
      </c>
      <c r="F13" s="38">
        <f>E13-C13</f>
        <v>8</v>
      </c>
      <c r="G13" s="35"/>
      <c r="H13" s="35"/>
      <c r="I13" s="35"/>
    </row>
    <row r="14" spans="1:7" ht="12.75">
      <c r="A14" s="28" t="s">
        <v>109</v>
      </c>
      <c r="C14" s="37">
        <f>STDEVP(C5:C7)</f>
        <v>13.73559851869101</v>
      </c>
      <c r="D14" s="37">
        <f>STDEVP(D5:D7)</f>
        <v>2.8284271247461903</v>
      </c>
      <c r="E14" s="37">
        <f>STDEVP(E5:E7)</f>
        <v>15.769168230019828</v>
      </c>
      <c r="F14" s="39">
        <f>E14-C14</f>
        <v>2.033569711328818</v>
      </c>
      <c r="G14" s="2"/>
    </row>
    <row r="15" spans="1:7" ht="12.75">
      <c r="A15" s="80" t="s">
        <v>122</v>
      </c>
      <c r="B15" s="80"/>
      <c r="C15" s="80"/>
      <c r="D15" s="80"/>
      <c r="E15" s="80"/>
      <c r="F15" s="80"/>
      <c r="G15" s="80"/>
    </row>
  </sheetData>
  <sheetProtection/>
  <mergeCells count="2">
    <mergeCell ref="A12:H12"/>
    <mergeCell ref="A15:G15"/>
  </mergeCells>
  <printOptions/>
  <pageMargins left="0.75" right="0.75" top="1" bottom="1" header="0.5" footer="0.5"/>
  <pageSetup horizontalDpi="600" verticalDpi="600" orientation="portrait" paperSize="9" r:id="rId3"/>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dimension ref="A1:Q44"/>
  <sheetViews>
    <sheetView tabSelected="1" zoomScale="140" zoomScaleNormal="140" zoomScalePageLayoutView="0" workbookViewId="0" topLeftCell="A1">
      <selection activeCell="A1" sqref="A1"/>
    </sheetView>
  </sheetViews>
  <sheetFormatPr defaultColWidth="9.140625" defaultRowHeight="12.75"/>
  <cols>
    <col min="1" max="1" width="12.421875" style="1" customWidth="1"/>
    <col min="2" max="2" width="10.28125" style="1" customWidth="1"/>
    <col min="3" max="3" width="11.421875" style="1" customWidth="1"/>
    <col min="4" max="4" width="21.140625" style="1" customWidth="1"/>
    <col min="5" max="5" width="21.7109375" style="1" customWidth="1"/>
    <col min="6" max="6" width="14.7109375" style="2" customWidth="1"/>
    <col min="7" max="7" width="11.28125" style="1" customWidth="1"/>
    <col min="8" max="16384" width="9.140625" style="1" customWidth="1"/>
  </cols>
  <sheetData>
    <row r="1" spans="1:6" ht="12.75">
      <c r="A1" s="11" t="s">
        <v>47</v>
      </c>
      <c r="B1" s="7"/>
      <c r="C1" s="7"/>
      <c r="D1" s="7"/>
      <c r="E1" s="7"/>
      <c r="F1" s="7"/>
    </row>
    <row r="2" spans="2:6" ht="12.75">
      <c r="B2" s="7"/>
      <c r="C2" s="7"/>
      <c r="D2" s="7"/>
      <c r="E2" s="7"/>
      <c r="F2" s="7"/>
    </row>
    <row r="3" spans="2:6" ht="12.75">
      <c r="B3" s="7"/>
      <c r="C3" s="7"/>
      <c r="D3" s="7"/>
      <c r="E3" s="7"/>
      <c r="F3" s="7"/>
    </row>
    <row r="4" spans="1:6" ht="12.75">
      <c r="A4" s="28">
        <v>1</v>
      </c>
      <c r="B4" s="7">
        <v>2</v>
      </c>
      <c r="C4" s="7">
        <v>3</v>
      </c>
      <c r="D4" s="7">
        <v>4</v>
      </c>
      <c r="E4" s="7">
        <v>5</v>
      </c>
      <c r="F4" s="7">
        <v>6</v>
      </c>
    </row>
    <row r="5" spans="2:6" ht="15.75">
      <c r="B5" s="26"/>
      <c r="C5" s="26"/>
      <c r="D5" s="26" t="s">
        <v>63</v>
      </c>
      <c r="E5" s="26" t="s">
        <v>63</v>
      </c>
      <c r="F5" s="7" t="s">
        <v>112</v>
      </c>
    </row>
    <row r="6" spans="2:6" ht="12.75">
      <c r="B6" s="26" t="s">
        <v>14</v>
      </c>
      <c r="C6" s="26" t="s">
        <v>14</v>
      </c>
      <c r="D6" s="26" t="s">
        <v>60</v>
      </c>
      <c r="E6" s="26" t="s">
        <v>60</v>
      </c>
      <c r="F6" s="7" t="s">
        <v>61</v>
      </c>
    </row>
    <row r="7" spans="1:17" s="5" customFormat="1" ht="18" customHeight="1">
      <c r="A7" s="3" t="s">
        <v>13</v>
      </c>
      <c r="B7" s="27" t="s">
        <v>15</v>
      </c>
      <c r="C7" s="27" t="s">
        <v>16</v>
      </c>
      <c r="D7" s="27" t="s">
        <v>17</v>
      </c>
      <c r="E7" s="27" t="s">
        <v>18</v>
      </c>
      <c r="F7" s="27" t="s">
        <v>62</v>
      </c>
      <c r="G7" s="1"/>
      <c r="I7" s="1"/>
      <c r="J7" s="1"/>
      <c r="K7" s="1"/>
      <c r="L7" s="1"/>
      <c r="M7" s="1"/>
      <c r="N7" s="1"/>
      <c r="O7" s="1"/>
      <c r="P7" s="1"/>
      <c r="Q7" s="1"/>
    </row>
    <row r="8" spans="1:7" ht="12.75">
      <c r="A8" s="50" t="s">
        <v>51</v>
      </c>
      <c r="B8" s="58">
        <v>9</v>
      </c>
      <c r="C8" s="58">
        <v>19</v>
      </c>
      <c r="D8" s="36">
        <f>B8-$B$13</f>
        <v>4.8</v>
      </c>
      <c r="E8" s="36">
        <f>C8-$C$13</f>
        <v>11.6</v>
      </c>
      <c r="F8" s="36">
        <f>D8*E8</f>
        <v>55.68</v>
      </c>
      <c r="G8" s="34"/>
    </row>
    <row r="9" spans="1:7" ht="12.75">
      <c r="A9" s="50" t="s">
        <v>52</v>
      </c>
      <c r="B9" s="58">
        <v>-2</v>
      </c>
      <c r="C9" s="58">
        <v>-10</v>
      </c>
      <c r="D9" s="36">
        <f>B9-$B$13</f>
        <v>-6.2</v>
      </c>
      <c r="E9" s="36">
        <f>C9-$C$13</f>
        <v>-17.4</v>
      </c>
      <c r="F9" s="36">
        <f>D9*E9</f>
        <v>107.88</v>
      </c>
      <c r="G9" s="34"/>
    </row>
    <row r="10" spans="1:7" ht="12.75">
      <c r="A10" s="51" t="s">
        <v>53</v>
      </c>
      <c r="B10" s="69">
        <v>12</v>
      </c>
      <c r="C10" s="69">
        <v>7</v>
      </c>
      <c r="D10" s="36">
        <f>B10-$B$13</f>
        <v>7.8</v>
      </c>
      <c r="E10" s="36">
        <f>C10-$C$13</f>
        <v>-0.40000000000000036</v>
      </c>
      <c r="F10" s="36">
        <f>D10*E10</f>
        <v>-3.1200000000000028</v>
      </c>
      <c r="G10" s="13"/>
    </row>
    <row r="11" spans="1:7" ht="12.75">
      <c r="A11" s="53" t="s">
        <v>54</v>
      </c>
      <c r="B11" s="58">
        <v>5</v>
      </c>
      <c r="C11" s="58">
        <v>16</v>
      </c>
      <c r="D11" s="36">
        <f>B11-$B$13</f>
        <v>0.7999999999999998</v>
      </c>
      <c r="E11" s="36">
        <f>C11-$C$13</f>
        <v>8.6</v>
      </c>
      <c r="F11" s="36">
        <f>D11*E11</f>
        <v>6.879999999999998</v>
      </c>
      <c r="G11" s="34"/>
    </row>
    <row r="12" spans="1:10" ht="12.75">
      <c r="A12" s="54" t="s">
        <v>55</v>
      </c>
      <c r="B12" s="60">
        <v>-3</v>
      </c>
      <c r="C12" s="60">
        <v>5</v>
      </c>
      <c r="D12" s="42">
        <f>B12-$B$13</f>
        <v>-7.2</v>
      </c>
      <c r="E12" s="42">
        <f>C12-$C$13</f>
        <v>-2.4000000000000004</v>
      </c>
      <c r="F12" s="42">
        <f>D12*E12</f>
        <v>17.280000000000005</v>
      </c>
      <c r="G12" s="13"/>
      <c r="I12" s="5"/>
      <c r="J12" s="5"/>
    </row>
    <row r="13" spans="1:6" ht="12.75">
      <c r="A13" s="1" t="s">
        <v>64</v>
      </c>
      <c r="B13" s="36">
        <f>AVERAGE(B8:B12)</f>
        <v>4.2</v>
      </c>
      <c r="C13" s="36">
        <f>AVERAGE(C8:C12)</f>
        <v>7.4</v>
      </c>
      <c r="D13" s="36"/>
      <c r="E13" s="36" t="s">
        <v>20</v>
      </c>
      <c r="F13" s="36">
        <f>SUM(F8:F12)</f>
        <v>184.6</v>
      </c>
    </row>
    <row r="14" spans="1:6" ht="12.75">
      <c r="A14" s="5" t="s">
        <v>19</v>
      </c>
      <c r="B14" s="52"/>
      <c r="C14" s="52">
        <f>VARP(C8:C12)</f>
        <v>103.44</v>
      </c>
      <c r="D14" s="52"/>
      <c r="E14" s="52" t="s">
        <v>21</v>
      </c>
      <c r="F14" s="52">
        <f>F13/5</f>
        <v>36.92</v>
      </c>
    </row>
    <row r="15" spans="1:6" ht="13.5" thickBot="1">
      <c r="A15" s="4"/>
      <c r="B15" s="55"/>
      <c r="C15" s="55"/>
      <c r="D15" s="8"/>
      <c r="E15" s="8" t="s">
        <v>23</v>
      </c>
      <c r="F15" s="56">
        <f>F14/C14</f>
        <v>0.3569218870843001</v>
      </c>
    </row>
    <row r="16" ht="13.5" thickTop="1"/>
    <row r="17" spans="1:8" ht="12.75">
      <c r="A17" s="80" t="s">
        <v>111</v>
      </c>
      <c r="B17" s="80"/>
      <c r="C17" s="80"/>
      <c r="D17" s="80"/>
      <c r="E17" s="80"/>
      <c r="F17" s="80"/>
      <c r="G17" s="80"/>
      <c r="H17" s="80"/>
    </row>
    <row r="18" spans="1:2" ht="12.75">
      <c r="A18" s="1" t="s">
        <v>19</v>
      </c>
      <c r="B18" s="10">
        <f>VARP(C8:C12)</f>
        <v>103.44</v>
      </c>
    </row>
    <row r="19" spans="1:2" ht="12.75">
      <c r="A19" s="1" t="s">
        <v>21</v>
      </c>
      <c r="B19" s="10">
        <f>COVAR(B8:B12,C8:C12)</f>
        <v>36.92</v>
      </c>
    </row>
    <row r="23" ht="12.75">
      <c r="F23" s="2" t="s">
        <v>0</v>
      </c>
    </row>
    <row r="28" ht="12.75">
      <c r="J28" s="1" t="s">
        <v>0</v>
      </c>
    </row>
    <row r="33" ht="12.75">
      <c r="D33" s="1" t="s">
        <v>0</v>
      </c>
    </row>
    <row r="37" ht="12.75">
      <c r="M37" s="1" t="s">
        <v>0</v>
      </c>
    </row>
    <row r="44" ht="12.75">
      <c r="G44" s="1" t="s">
        <v>0</v>
      </c>
    </row>
  </sheetData>
  <sheetProtection/>
  <mergeCells count="1">
    <mergeCell ref="A17:H17"/>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4"/>
  <sheetViews>
    <sheetView zoomScale="140" zoomScaleNormal="140" zoomScalePageLayoutView="0" workbookViewId="0" topLeftCell="A1">
      <selection activeCell="A1" sqref="A1"/>
    </sheetView>
  </sheetViews>
  <sheetFormatPr defaultColWidth="9.140625" defaultRowHeight="12.75"/>
  <cols>
    <col min="1" max="1" width="22.00390625" style="1" customWidth="1"/>
    <col min="2" max="2" width="9.140625" style="2" customWidth="1"/>
    <col min="3" max="3" width="4.140625" style="1" customWidth="1"/>
    <col min="4" max="4" width="17.00390625" style="1" customWidth="1"/>
    <col min="5" max="5" width="9.140625" style="2" customWidth="1"/>
    <col min="6" max="16384" width="9.140625" style="1" customWidth="1"/>
  </cols>
  <sheetData>
    <row r="1" ht="12.75">
      <c r="A1" s="11" t="s">
        <v>47</v>
      </c>
    </row>
    <row r="2" ht="12.75">
      <c r="A2" s="11"/>
    </row>
    <row r="3" ht="12.75">
      <c r="A3" s="11"/>
    </row>
    <row r="4" spans="1:5" ht="12.75">
      <c r="A4" s="3" t="s">
        <v>22</v>
      </c>
      <c r="B4" s="27" t="s">
        <v>23</v>
      </c>
      <c r="C4" s="3"/>
      <c r="D4" s="3" t="s">
        <v>22</v>
      </c>
      <c r="E4" s="27" t="s">
        <v>23</v>
      </c>
    </row>
    <row r="5" spans="1:5" ht="12.75">
      <c r="A5" s="1" t="s">
        <v>26</v>
      </c>
      <c r="B5" s="29" t="s">
        <v>67</v>
      </c>
      <c r="D5" s="1" t="s">
        <v>73</v>
      </c>
      <c r="E5" s="29" t="s">
        <v>70</v>
      </c>
    </row>
    <row r="6" spans="1:5" ht="12.75">
      <c r="A6" s="1" t="s">
        <v>65</v>
      </c>
      <c r="B6" s="29" t="s">
        <v>66</v>
      </c>
      <c r="D6" s="1" t="s">
        <v>98</v>
      </c>
      <c r="E6" s="7">
        <v>0.7</v>
      </c>
    </row>
    <row r="7" spans="1:5" ht="12.75">
      <c r="A7" s="1" t="s">
        <v>75</v>
      </c>
      <c r="B7" s="29" t="s">
        <v>30</v>
      </c>
      <c r="D7" s="1" t="s">
        <v>72</v>
      </c>
      <c r="E7" s="29" t="s">
        <v>71</v>
      </c>
    </row>
    <row r="8" spans="1:5" ht="12.75">
      <c r="A8" s="1" t="s">
        <v>25</v>
      </c>
      <c r="B8" s="29" t="s">
        <v>68</v>
      </c>
      <c r="D8" s="1" t="s">
        <v>24</v>
      </c>
      <c r="E8" s="29" t="s">
        <v>74</v>
      </c>
    </row>
    <row r="9" spans="1:5" ht="13.5" thickBot="1">
      <c r="A9" s="4" t="s">
        <v>69</v>
      </c>
      <c r="B9" s="30" t="s">
        <v>27</v>
      </c>
      <c r="C9" s="4"/>
      <c r="D9" s="4" t="s">
        <v>99</v>
      </c>
      <c r="E9" s="30">
        <v>0.3</v>
      </c>
    </row>
    <row r="10" ht="13.5" thickTop="1"/>
    <row r="11" ht="12.75">
      <c r="B11" s="15"/>
    </row>
    <row r="14" ht="12.75">
      <c r="C14" s="1" t="s">
        <v>0</v>
      </c>
    </row>
  </sheetData>
  <sheetProtection/>
  <printOptions/>
  <pageMargins left="0.75" right="0.75" top="1" bottom="1" header="0.5" footer="0.5"/>
  <pageSetup horizontalDpi="600" verticalDpi="600" orientation="portrait" paperSize="9" r:id="rId3"/>
  <ignoredErrors>
    <ignoredError sqref="B5:B9 E5:E9" numberStoredAsText="1"/>
  </ignoredErrors>
  <legacyDrawing r:id="rId2"/>
</worksheet>
</file>

<file path=xl/worksheets/sheet5.xml><?xml version="1.0" encoding="utf-8"?>
<worksheet xmlns="http://schemas.openxmlformats.org/spreadsheetml/2006/main" xmlns:r="http://schemas.openxmlformats.org/officeDocument/2006/relationships">
  <dimension ref="A1:S38"/>
  <sheetViews>
    <sheetView zoomScale="140" zoomScaleNormal="140" zoomScalePageLayoutView="0" workbookViewId="0" topLeftCell="A17">
      <selection activeCell="D43" sqref="D43"/>
    </sheetView>
  </sheetViews>
  <sheetFormatPr defaultColWidth="12.7109375" defaultRowHeight="12.75"/>
  <cols>
    <col min="1" max="1" width="16.8515625" style="1" customWidth="1"/>
    <col min="2" max="2" width="9.00390625" style="17" customWidth="1"/>
    <col min="3" max="3" width="11.421875" style="17" customWidth="1"/>
    <col min="4" max="6" width="12.7109375" style="17" customWidth="1"/>
    <col min="7" max="7" width="12.7109375" style="10" customWidth="1"/>
    <col min="8" max="11" width="12.7109375" style="17" customWidth="1"/>
    <col min="12" max="14" width="12.7109375" style="1" customWidth="1"/>
    <col min="15" max="15" width="3.7109375" style="1" customWidth="1"/>
    <col min="16" max="16" width="15.8515625" style="1" customWidth="1"/>
    <col min="17" max="17" width="14.140625" style="2" customWidth="1"/>
    <col min="18" max="18" width="19.421875" style="2" customWidth="1"/>
    <col min="19" max="16384" width="12.7109375" style="1" customWidth="1"/>
  </cols>
  <sheetData>
    <row r="1" ht="12.75">
      <c r="A1" s="70" t="s">
        <v>123</v>
      </c>
    </row>
    <row r="3" spans="1:19" ht="12.75">
      <c r="A3" s="1" t="s">
        <v>76</v>
      </c>
      <c r="B3" s="1"/>
      <c r="C3" s="1"/>
      <c r="D3" s="1"/>
      <c r="E3" s="1" t="s">
        <v>1</v>
      </c>
      <c r="F3" s="1" t="s">
        <v>1</v>
      </c>
      <c r="G3" s="1" t="s">
        <v>1</v>
      </c>
      <c r="H3" s="1" t="s">
        <v>1</v>
      </c>
      <c r="I3" s="1"/>
      <c r="J3" s="1"/>
      <c r="K3" s="20" t="s">
        <v>1</v>
      </c>
      <c r="L3" s="1" t="s">
        <v>1</v>
      </c>
      <c r="M3" s="20" t="s">
        <v>1</v>
      </c>
      <c r="N3" s="1" t="s">
        <v>1</v>
      </c>
      <c r="O3" s="5"/>
      <c r="P3" s="5"/>
      <c r="Q3" s="5"/>
      <c r="R3" s="5"/>
      <c r="S3" s="5"/>
    </row>
    <row r="4" spans="2:19" ht="12.75">
      <c r="B4" s="1"/>
      <c r="C4" s="1" t="s">
        <v>34</v>
      </c>
      <c r="D4" s="1" t="s">
        <v>34</v>
      </c>
      <c r="E4" s="1" t="s">
        <v>35</v>
      </c>
      <c r="F4" s="1" t="s">
        <v>35</v>
      </c>
      <c r="G4" s="1" t="s">
        <v>36</v>
      </c>
      <c r="H4" s="1" t="s">
        <v>36</v>
      </c>
      <c r="I4" s="1" t="s">
        <v>37</v>
      </c>
      <c r="J4" s="1" t="s">
        <v>37</v>
      </c>
      <c r="K4" s="20" t="s">
        <v>38</v>
      </c>
      <c r="L4" s="1" t="s">
        <v>38</v>
      </c>
      <c r="M4" s="20" t="s">
        <v>39</v>
      </c>
      <c r="N4" s="1" t="s">
        <v>39</v>
      </c>
      <c r="O4" s="5"/>
      <c r="P4" s="5"/>
      <c r="Q4" s="5"/>
      <c r="R4" s="5"/>
      <c r="S4" s="5"/>
    </row>
    <row r="5" spans="1:19" ht="12.75">
      <c r="A5" s="3"/>
      <c r="B5" s="3"/>
      <c r="C5" s="3" t="s">
        <v>40</v>
      </c>
      <c r="D5" s="3" t="s">
        <v>41</v>
      </c>
      <c r="E5" s="3" t="s">
        <v>40</v>
      </c>
      <c r="F5" s="3" t="s">
        <v>41</v>
      </c>
      <c r="G5" s="3" t="s">
        <v>40</v>
      </c>
      <c r="H5" s="3" t="s">
        <v>41</v>
      </c>
      <c r="I5" s="3" t="s">
        <v>40</v>
      </c>
      <c r="J5" s="3" t="s">
        <v>41</v>
      </c>
      <c r="K5" s="73" t="s">
        <v>40</v>
      </c>
      <c r="L5" s="3" t="s">
        <v>41</v>
      </c>
      <c r="M5" s="73" t="s">
        <v>40</v>
      </c>
      <c r="N5" s="3" t="s">
        <v>41</v>
      </c>
      <c r="O5" s="3"/>
      <c r="P5" s="3"/>
      <c r="Q5" s="5"/>
      <c r="R5" s="5"/>
      <c r="S5" s="5"/>
    </row>
    <row r="6" spans="1:19" ht="12.75">
      <c r="A6" s="1" t="s">
        <v>77</v>
      </c>
      <c r="B6" s="1" t="s">
        <v>93</v>
      </c>
      <c r="C6" s="17">
        <v>13.64097444087471</v>
      </c>
      <c r="D6" s="17">
        <v>11.286305888338477</v>
      </c>
      <c r="E6" s="17">
        <v>5.571785468772794</v>
      </c>
      <c r="F6" s="17">
        <v>6.028815743439964</v>
      </c>
      <c r="G6" s="17">
        <v>7.660828117733343</v>
      </c>
      <c r="H6" s="17">
        <v>4.9585483984091905</v>
      </c>
      <c r="I6" s="17">
        <v>8.9326544556126</v>
      </c>
      <c r="J6" s="17">
        <v>5.975014587635297</v>
      </c>
      <c r="K6" s="21">
        <v>1.172333080398169</v>
      </c>
      <c r="L6" s="17">
        <v>0.968445357464498</v>
      </c>
      <c r="M6" s="23">
        <v>7.660828117733343</v>
      </c>
      <c r="N6" s="17">
        <v>4.958378110101713</v>
      </c>
      <c r="O6" s="5"/>
      <c r="P6" s="5" t="s">
        <v>78</v>
      </c>
      <c r="Q6" s="5"/>
      <c r="R6" s="5"/>
      <c r="S6" s="5"/>
    </row>
    <row r="7" spans="2:19" ht="14.25" customHeight="1">
      <c r="B7" s="1"/>
      <c r="C7" s="1"/>
      <c r="D7" s="1"/>
      <c r="E7" s="1"/>
      <c r="F7" s="1"/>
      <c r="G7" s="1"/>
      <c r="H7" s="1"/>
      <c r="I7" s="1"/>
      <c r="J7" s="1"/>
      <c r="K7" s="20"/>
      <c r="M7" s="24"/>
      <c r="O7" s="5"/>
      <c r="P7" s="5"/>
      <c r="Q7" s="5"/>
      <c r="R7" s="5"/>
      <c r="S7" s="5"/>
    </row>
    <row r="8" spans="1:19" ht="12.75">
      <c r="A8" s="1" t="s">
        <v>42</v>
      </c>
      <c r="B8" s="1" t="s">
        <v>124</v>
      </c>
      <c r="C8" s="16">
        <v>13.04982235021075</v>
      </c>
      <c r="D8" s="16">
        <v>9.88076769592241</v>
      </c>
      <c r="E8" s="16">
        <v>4.573594228613431</v>
      </c>
      <c r="F8" s="16">
        <v>4.544963387342582</v>
      </c>
      <c r="G8" s="16">
        <v>8.125223757346035</v>
      </c>
      <c r="H8" s="16">
        <v>5.103836794901984</v>
      </c>
      <c r="I8" s="16">
        <v>9.991241855541855</v>
      </c>
      <c r="J8" s="16">
        <v>6.886476091786742</v>
      </c>
      <c r="K8" s="22">
        <v>1.7112972320274977</v>
      </c>
      <c r="L8" s="16">
        <v>1.6960744262492167</v>
      </c>
      <c r="M8" s="25">
        <v>8.125223757346035</v>
      </c>
      <c r="N8" s="16">
        <v>5.103836794901984</v>
      </c>
      <c r="O8" s="5"/>
      <c r="P8" s="5" t="s">
        <v>79</v>
      </c>
      <c r="Q8" s="5"/>
      <c r="R8" s="5"/>
      <c r="S8" s="5"/>
    </row>
    <row r="9" spans="1:19" ht="12.75">
      <c r="A9" s="1" t="s">
        <v>43</v>
      </c>
      <c r="B9" s="1" t="s">
        <v>125</v>
      </c>
      <c r="C9" s="16">
        <v>12.51423459140717</v>
      </c>
      <c r="D9" s="16">
        <v>10.185003367971346</v>
      </c>
      <c r="E9" s="16">
        <v>2.864444173628078</v>
      </c>
      <c r="F9" s="16">
        <v>2.846241021857421</v>
      </c>
      <c r="G9" s="16">
        <v>9.402299173208784</v>
      </c>
      <c r="H9" s="16">
        <v>7.135664146008347</v>
      </c>
      <c r="I9" s="16">
        <v>10.372859744296914</v>
      </c>
      <c r="J9" s="16">
        <v>8.041787311645155</v>
      </c>
      <c r="K9" s="22">
        <v>0.8500147545781767</v>
      </c>
      <c r="L9" s="16">
        <v>0.8457717351732175</v>
      </c>
      <c r="M9" s="25">
        <v>9.402299173208784</v>
      </c>
      <c r="N9" s="16">
        <v>7.135664146008347</v>
      </c>
      <c r="O9" s="5"/>
      <c r="P9" s="5" t="s">
        <v>80</v>
      </c>
      <c r="Q9" s="5"/>
      <c r="R9" s="5"/>
      <c r="S9" s="5"/>
    </row>
    <row r="10" spans="1:19" ht="12.75">
      <c r="A10" s="1" t="s">
        <v>44</v>
      </c>
      <c r="B10" s="1" t="s">
        <v>86</v>
      </c>
      <c r="C10" s="16">
        <v>12.144772575294937</v>
      </c>
      <c r="D10" s="16">
        <v>9.262569609864801</v>
      </c>
      <c r="E10" s="16">
        <v>1.9909804852161095</v>
      </c>
      <c r="F10" s="71">
        <v>1.9798790514217401</v>
      </c>
      <c r="G10" s="71">
        <v>9.972242641860163</v>
      </c>
      <c r="H10" s="16">
        <v>7.141301427481639</v>
      </c>
      <c r="I10" s="16">
        <v>10.118219154200414</v>
      </c>
      <c r="J10" s="16">
        <v>7.1649625302388165</v>
      </c>
      <c r="K10" s="22">
        <v>0.06814668366879051</v>
      </c>
      <c r="L10" s="16">
        <v>0.022084016567092135</v>
      </c>
      <c r="M10" s="25">
        <v>9.972242641860163</v>
      </c>
      <c r="N10" s="16">
        <v>7.141301427481639</v>
      </c>
      <c r="O10" s="5"/>
      <c r="P10" s="5" t="s">
        <v>81</v>
      </c>
      <c r="Q10" s="5"/>
      <c r="R10" s="5"/>
      <c r="S10" s="5"/>
    </row>
    <row r="11" spans="1:19" ht="12.75">
      <c r="A11" s="1" t="s">
        <v>82</v>
      </c>
      <c r="B11" s="1"/>
      <c r="C11" s="16"/>
      <c r="D11" s="16"/>
      <c r="E11" s="16"/>
      <c r="F11" s="16"/>
      <c r="G11" s="16"/>
      <c r="H11" s="16"/>
      <c r="I11" s="16"/>
      <c r="J11" s="16"/>
      <c r="K11" s="22"/>
      <c r="L11" s="16"/>
      <c r="M11" s="22"/>
      <c r="N11" s="16"/>
      <c r="O11" s="5"/>
      <c r="P11" s="5"/>
      <c r="Q11" s="5"/>
      <c r="R11" s="5"/>
      <c r="S11" s="5"/>
    </row>
    <row r="12" spans="2:19" ht="12.75">
      <c r="B12" s="1" t="s">
        <v>83</v>
      </c>
      <c r="C12" s="16">
        <v>15.431474343368246</v>
      </c>
      <c r="D12" s="16">
        <v>12.621313496686692</v>
      </c>
      <c r="E12" s="16">
        <v>8.618999755703861</v>
      </c>
      <c r="F12" s="16">
        <v>8.548374178372642</v>
      </c>
      <c r="G12" s="16">
        <v>6.278589079461994</v>
      </c>
      <c r="H12" s="16">
        <v>3.752188228651976</v>
      </c>
      <c r="I12" s="16">
        <v>5.812672309852496</v>
      </c>
      <c r="J12" s="16">
        <v>3.500817987845073</v>
      </c>
      <c r="K12" s="22">
        <v>-0.4288909648410222</v>
      </c>
      <c r="L12" s="16">
        <v>-0.24227945944897966</v>
      </c>
      <c r="M12" s="22">
        <v>6.278589079461994</v>
      </c>
      <c r="N12" s="16">
        <v>3.752188228651976</v>
      </c>
      <c r="O12" s="5"/>
      <c r="P12" s="5" t="s">
        <v>83</v>
      </c>
      <c r="Q12" s="5"/>
      <c r="R12" s="5"/>
      <c r="S12" s="5"/>
    </row>
    <row r="13" spans="2:19" ht="12.75">
      <c r="B13" s="1" t="s">
        <v>84</v>
      </c>
      <c r="C13" s="16">
        <v>14.128015454107778</v>
      </c>
      <c r="D13" s="16">
        <v>9.33974752906439</v>
      </c>
      <c r="E13" s="16">
        <v>8.070241292957704</v>
      </c>
      <c r="F13" s="16">
        <v>7.990470939317174</v>
      </c>
      <c r="G13" s="16">
        <v>5.611975362538768</v>
      </c>
      <c r="H13" s="16">
        <v>1.2494404163727157</v>
      </c>
      <c r="I13" s="16">
        <v>9.231632142224178</v>
      </c>
      <c r="J13" s="16">
        <v>4.731329629185521</v>
      </c>
      <c r="K13" s="22">
        <v>3.4541234636841223</v>
      </c>
      <c r="L13" s="16">
        <v>3.4389219323033293</v>
      </c>
      <c r="M13" s="22">
        <v>5.611975362538768</v>
      </c>
      <c r="N13" s="16">
        <v>1.2494404163727157</v>
      </c>
      <c r="O13" s="5"/>
      <c r="P13" s="5" t="s">
        <v>84</v>
      </c>
      <c r="Q13" s="6"/>
      <c r="R13" s="6"/>
      <c r="S13" s="5"/>
    </row>
    <row r="14" spans="2:19" ht="12.75">
      <c r="B14" s="1" t="s">
        <v>85</v>
      </c>
      <c r="C14" s="16">
        <v>12.884812064474316</v>
      </c>
      <c r="D14" s="16">
        <v>10.762710921301455</v>
      </c>
      <c r="E14" s="16">
        <v>3.744760058188712</v>
      </c>
      <c r="F14" s="16">
        <v>3.708977685123682</v>
      </c>
      <c r="G14" s="16">
        <v>8.835064521225977</v>
      </c>
      <c r="H14" s="16">
        <v>6.801468294860635</v>
      </c>
      <c r="I14" s="16">
        <v>10.628039998905026</v>
      </c>
      <c r="J14" s="16">
        <v>8.561120819439028</v>
      </c>
      <c r="K14" s="22">
        <v>1.6374791134767586</v>
      </c>
      <c r="L14" s="16">
        <v>1.647592072161519</v>
      </c>
      <c r="M14" s="22">
        <v>8.835064521225977</v>
      </c>
      <c r="N14" s="16">
        <v>6.801468294860635</v>
      </c>
      <c r="O14" s="5"/>
      <c r="P14" s="5" t="s">
        <v>85</v>
      </c>
      <c r="Q14" s="18"/>
      <c r="R14" s="6"/>
      <c r="S14" s="5"/>
    </row>
    <row r="15" spans="2:19" ht="12.75">
      <c r="B15" s="1" t="s">
        <v>86</v>
      </c>
      <c r="C15" s="16">
        <v>12.144772575294937</v>
      </c>
      <c r="D15" s="16">
        <v>9.262569609864801</v>
      </c>
      <c r="E15" s="16">
        <v>1.9909804852161095</v>
      </c>
      <c r="F15" s="16">
        <v>1.9798790514217401</v>
      </c>
      <c r="G15" s="16">
        <v>9.972242641860163</v>
      </c>
      <c r="H15" s="16">
        <v>7.141301427481639</v>
      </c>
      <c r="I15" s="16">
        <v>10.118219154200414</v>
      </c>
      <c r="J15" s="16">
        <v>7.1649625302388165</v>
      </c>
      <c r="K15" s="22">
        <v>0.06814668366879051</v>
      </c>
      <c r="L15" s="16">
        <v>0.022084016567092135</v>
      </c>
      <c r="M15" s="22">
        <v>9.972242641860163</v>
      </c>
      <c r="N15" s="16">
        <v>7.141301427481639</v>
      </c>
      <c r="O15" s="5"/>
      <c r="P15" s="5" t="s">
        <v>86</v>
      </c>
      <c r="Q15" s="6"/>
      <c r="R15" s="6"/>
      <c r="S15" s="5"/>
    </row>
    <row r="16" spans="1:19" ht="12.75">
      <c r="A16" s="1" t="s">
        <v>87</v>
      </c>
      <c r="B16" s="1"/>
      <c r="C16" s="16"/>
      <c r="D16" s="16"/>
      <c r="E16" s="16"/>
      <c r="F16" s="16"/>
      <c r="G16" s="16"/>
      <c r="H16" s="16"/>
      <c r="I16" s="16"/>
      <c r="J16" s="16"/>
      <c r="K16" s="22"/>
      <c r="L16" s="16"/>
      <c r="M16" s="22"/>
      <c r="N16" s="16"/>
      <c r="O16" s="5"/>
      <c r="P16" s="5"/>
      <c r="Q16" s="6"/>
      <c r="R16" s="6"/>
      <c r="S16" s="5"/>
    </row>
    <row r="17" spans="2:19" ht="12.75">
      <c r="B17" s="1" t="s">
        <v>88</v>
      </c>
      <c r="C17" s="16">
        <v>17.285860261102904</v>
      </c>
      <c r="D17" s="16">
        <v>15.230831795837263</v>
      </c>
      <c r="E17" s="16">
        <v>3.671780953255155</v>
      </c>
      <c r="F17" s="16">
        <v>3.601267350106041</v>
      </c>
      <c r="G17" s="16">
        <v>13.145610533706463</v>
      </c>
      <c r="H17" s="16">
        <v>11.225310986235737</v>
      </c>
      <c r="I17" s="16">
        <v>14.661717071942281</v>
      </c>
      <c r="J17" s="16">
        <v>12.794177571920784</v>
      </c>
      <c r="K17" s="22">
        <v>1.37583264255312</v>
      </c>
      <c r="L17" s="16">
        <v>1.4105301857769925</v>
      </c>
      <c r="M17" s="22">
        <v>13.145610533706463</v>
      </c>
      <c r="N17" s="16">
        <v>11.225310986235737</v>
      </c>
      <c r="O17" s="5"/>
      <c r="P17" s="1" t="s">
        <v>88</v>
      </c>
      <c r="Q17" s="6"/>
      <c r="R17" s="6"/>
      <c r="S17" s="5"/>
    </row>
    <row r="18" spans="2:16" ht="12.75">
      <c r="B18" s="1" t="s">
        <v>89</v>
      </c>
      <c r="C18" s="16">
        <v>8.635623670181847</v>
      </c>
      <c r="D18" s="16">
        <v>6.786232271070269</v>
      </c>
      <c r="E18" s="16">
        <v>3.8177862524476858</v>
      </c>
      <c r="F18" s="16">
        <v>3.747943083538363</v>
      </c>
      <c r="G18" s="16">
        <v>4.675534887805233</v>
      </c>
      <c r="H18" s="16">
        <v>2.928529566205773</v>
      </c>
      <c r="I18" s="16">
        <v>6.72482201922151</v>
      </c>
      <c r="J18" s="16">
        <v>4.900354801796758</v>
      </c>
      <c r="K18" s="22">
        <v>1.899744474294618</v>
      </c>
      <c r="L18" s="16">
        <v>1.9157227290637513</v>
      </c>
      <c r="M18" s="22">
        <v>4.675534887805233</v>
      </c>
      <c r="N18" s="16">
        <v>2.928529566205773</v>
      </c>
      <c r="P18" s="1" t="s">
        <v>89</v>
      </c>
    </row>
    <row r="19" spans="2:16" ht="12.75">
      <c r="B19" s="1" t="s">
        <v>90</v>
      </c>
      <c r="C19" s="16">
        <v>15.160277024446444</v>
      </c>
      <c r="D19" s="16">
        <v>10.451047212889986</v>
      </c>
      <c r="E19" s="16">
        <v>2.382845361014607</v>
      </c>
      <c r="F19" s="16">
        <v>2.360726322695905</v>
      </c>
      <c r="G19" s="16">
        <v>12.513497944774144</v>
      </c>
      <c r="H19" s="16">
        <v>7.903735329787698</v>
      </c>
      <c r="I19" s="16">
        <v>12.919881281846624</v>
      </c>
      <c r="J19" s="16">
        <v>8.032189912969411</v>
      </c>
      <c r="K19" s="22">
        <v>0.19994317630362968</v>
      </c>
      <c r="L19" s="16">
        <v>0.11904553886792346</v>
      </c>
      <c r="M19" s="22">
        <v>12.513497944774144</v>
      </c>
      <c r="N19" s="16">
        <v>7.903735329787698</v>
      </c>
      <c r="P19" s="1" t="s">
        <v>90</v>
      </c>
    </row>
    <row r="20" spans="1:16" ht="12.75">
      <c r="A20" s="3"/>
      <c r="B20" s="3" t="s">
        <v>91</v>
      </c>
      <c r="C20" s="19">
        <v>9.20180847631773</v>
      </c>
      <c r="D20" s="19">
        <v>8.670972958673673</v>
      </c>
      <c r="E20" s="19">
        <v>1.600490903295726</v>
      </c>
      <c r="F20" s="19">
        <v>1.5757493988975968</v>
      </c>
      <c r="G20" s="19">
        <v>7.483701011459543</v>
      </c>
      <c r="H20" s="19">
        <v>6.985155021512535</v>
      </c>
      <c r="I20" s="19">
        <v>7.3804088694578995</v>
      </c>
      <c r="J20" s="19">
        <v>6.912826740045164</v>
      </c>
      <c r="K20" s="72">
        <v>-0.06349088138181136</v>
      </c>
      <c r="L20" s="19">
        <v>-0.06760590425169966</v>
      </c>
      <c r="M20" s="72">
        <v>7.483701011459543</v>
      </c>
      <c r="N20" s="19">
        <v>6.985155021512535</v>
      </c>
      <c r="O20" s="3"/>
      <c r="P20" s="3" t="s">
        <v>91</v>
      </c>
    </row>
    <row r="21" spans="2:14" ht="12.75">
      <c r="B21" s="1"/>
      <c r="C21" s="16"/>
      <c r="D21" s="16"/>
      <c r="E21" s="16"/>
      <c r="F21" s="16"/>
      <c r="G21" s="16"/>
      <c r="H21" s="16"/>
      <c r="I21" s="16"/>
      <c r="J21" s="16"/>
      <c r="K21" s="16"/>
      <c r="L21" s="16"/>
      <c r="M21" s="16"/>
      <c r="N21" s="16"/>
    </row>
    <row r="22" spans="2:14" ht="12.75">
      <c r="B22" s="81" t="s">
        <v>92</v>
      </c>
      <c r="C22" s="81" t="s">
        <v>46</v>
      </c>
      <c r="D22" s="16"/>
      <c r="E22" s="16"/>
      <c r="F22" s="16"/>
      <c r="G22" s="16"/>
      <c r="H22" s="16"/>
      <c r="I22" s="16"/>
      <c r="J22" s="16"/>
      <c r="K22" s="16"/>
      <c r="L22" s="16"/>
      <c r="M22" s="16"/>
      <c r="N22" s="16"/>
    </row>
    <row r="23" spans="1:11" ht="12.75">
      <c r="A23" s="3" t="s">
        <v>45</v>
      </c>
      <c r="B23" s="82"/>
      <c r="C23" s="82"/>
      <c r="D23" s="1"/>
      <c r="E23" s="1"/>
      <c r="F23" s="1"/>
      <c r="G23" s="1"/>
      <c r="H23" s="1"/>
      <c r="I23" s="1"/>
      <c r="J23" s="1"/>
      <c r="K23" s="1"/>
    </row>
    <row r="24" spans="1:16" ht="12.75">
      <c r="A24" s="1" t="s">
        <v>94</v>
      </c>
      <c r="B24" s="2"/>
      <c r="C24" s="2"/>
      <c r="D24" s="1"/>
      <c r="E24" s="1"/>
      <c r="F24" s="1"/>
      <c r="G24" s="1"/>
      <c r="H24" s="1"/>
      <c r="I24" s="1"/>
      <c r="J24" s="1"/>
      <c r="K24" s="1"/>
      <c r="P24" s="5"/>
    </row>
    <row r="25" spans="1:18" ht="12.75">
      <c r="A25" s="26" t="s">
        <v>93</v>
      </c>
      <c r="B25" s="13">
        <f>K6</f>
        <v>1.172333080398169</v>
      </c>
      <c r="C25" s="13">
        <f>M6</f>
        <v>7.660828117733343</v>
      </c>
      <c r="D25" s="1"/>
      <c r="E25" s="1"/>
      <c r="F25" s="1"/>
      <c r="G25" s="1"/>
      <c r="H25" s="1"/>
      <c r="I25" s="1"/>
      <c r="J25" s="1"/>
      <c r="K25" s="1"/>
      <c r="Q25" s="1"/>
      <c r="R25" s="1"/>
    </row>
    <row r="26" spans="1:18" ht="12.75">
      <c r="A26" s="1" t="s">
        <v>82</v>
      </c>
      <c r="B26" s="2"/>
      <c r="C26" s="2"/>
      <c r="D26" s="1"/>
      <c r="E26" s="1"/>
      <c r="F26" s="1"/>
      <c r="G26" s="1"/>
      <c r="H26" s="1"/>
      <c r="I26" s="1"/>
      <c r="J26" s="1"/>
      <c r="K26" s="1"/>
      <c r="Q26" s="1"/>
      <c r="R26" s="1"/>
    </row>
    <row r="27" spans="1:18" ht="12.75">
      <c r="A27" s="26" t="s">
        <v>83</v>
      </c>
      <c r="B27" s="13">
        <f>K12</f>
        <v>-0.4288909648410222</v>
      </c>
      <c r="C27" s="13">
        <f>M12</f>
        <v>6.278589079461994</v>
      </c>
      <c r="Q27" s="1"/>
      <c r="R27" s="1"/>
    </row>
    <row r="28" spans="1:18" ht="12.75">
      <c r="A28" s="26" t="s">
        <v>84</v>
      </c>
      <c r="B28" s="13">
        <f>K13</f>
        <v>3.4541234636841223</v>
      </c>
      <c r="C28" s="13">
        <f>M13</f>
        <v>5.611975362538768</v>
      </c>
      <c r="Q28" s="1"/>
      <c r="R28" s="1"/>
    </row>
    <row r="29" spans="1:18" ht="12.75">
      <c r="A29" s="26" t="s">
        <v>85</v>
      </c>
      <c r="B29" s="13">
        <f>K14</f>
        <v>1.6374791134767586</v>
      </c>
      <c r="C29" s="13">
        <f>M14</f>
        <v>8.835064521225977</v>
      </c>
      <c r="Q29" s="1"/>
      <c r="R29" s="1"/>
    </row>
    <row r="30" spans="1:18" ht="12.75">
      <c r="A30" s="26" t="s">
        <v>86</v>
      </c>
      <c r="B30" s="13">
        <f>K15</f>
        <v>0.06814668366879051</v>
      </c>
      <c r="C30" s="13">
        <f>M15</f>
        <v>9.972242641860163</v>
      </c>
      <c r="Q30" s="1"/>
      <c r="R30" s="1"/>
    </row>
    <row r="31" spans="1:18" ht="12.75">
      <c r="A31" s="1" t="s">
        <v>95</v>
      </c>
      <c r="B31" s="2"/>
      <c r="C31" s="2"/>
      <c r="Q31" s="1"/>
      <c r="R31" s="1"/>
    </row>
    <row r="32" spans="1:18" ht="12.75">
      <c r="A32" s="7" t="s">
        <v>88</v>
      </c>
      <c r="B32" s="13">
        <f>K17</f>
        <v>1.37583264255312</v>
      </c>
      <c r="C32" s="13">
        <f>M17</f>
        <v>13.145610533706463</v>
      </c>
      <c r="Q32" s="1"/>
      <c r="R32" s="1"/>
    </row>
    <row r="33" spans="1:18" ht="12.75">
      <c r="A33" s="7" t="s">
        <v>89</v>
      </c>
      <c r="B33" s="13">
        <f>K18</f>
        <v>1.899744474294618</v>
      </c>
      <c r="C33" s="13">
        <f>M18</f>
        <v>4.675534887805233</v>
      </c>
      <c r="Q33" s="1"/>
      <c r="R33" s="1"/>
    </row>
    <row r="34" spans="1:18" ht="12.75">
      <c r="A34" s="7" t="s">
        <v>90</v>
      </c>
      <c r="B34" s="13">
        <f>K19</f>
        <v>0.19994317630362968</v>
      </c>
      <c r="C34" s="13">
        <f>M19</f>
        <v>12.513497944774144</v>
      </c>
      <c r="Q34" s="1"/>
      <c r="R34" s="1"/>
    </row>
    <row r="35" spans="1:18" ht="13.5" thickBot="1">
      <c r="A35" s="8" t="s">
        <v>91</v>
      </c>
      <c r="B35" s="14">
        <f>K20</f>
        <v>-0.06349088138181136</v>
      </c>
      <c r="C35" s="14">
        <f>M20</f>
        <v>7.483701011459543</v>
      </c>
      <c r="Q35" s="1"/>
      <c r="R35" s="1"/>
    </row>
    <row r="36" spans="17:18" ht="13.5" thickTop="1">
      <c r="Q36" s="1"/>
      <c r="R36" s="1"/>
    </row>
    <row r="38" ht="12.75">
      <c r="Q38" s="2" t="s">
        <v>0</v>
      </c>
    </row>
  </sheetData>
  <sheetProtection/>
  <mergeCells count="2">
    <mergeCell ref="B22:B23"/>
    <mergeCell ref="C22:C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20.140625" style="1" customWidth="1"/>
    <col min="4" max="4" width="8.57421875" style="1" customWidth="1"/>
    <col min="5" max="5" width="17.8515625" style="1" customWidth="1"/>
    <col min="6" max="6" width="6.140625" style="7" customWidth="1"/>
    <col min="7" max="16384" width="9.140625" style="1" customWidth="1"/>
  </cols>
  <sheetData>
    <row r="1" ht="12.75">
      <c r="A1" s="11" t="s">
        <v>47</v>
      </c>
    </row>
    <row r="2" ht="12.75">
      <c r="A2" s="11"/>
    </row>
    <row r="3" ht="12.75">
      <c r="A3" s="11"/>
    </row>
    <row r="4" spans="1:2" ht="12.75">
      <c r="A4" s="1" t="s">
        <v>29</v>
      </c>
      <c r="B4" s="11">
        <v>0.02</v>
      </c>
    </row>
    <row r="5" spans="1:2" ht="12.75">
      <c r="A5" s="1" t="s">
        <v>28</v>
      </c>
      <c r="B5" s="11">
        <v>0.06</v>
      </c>
    </row>
    <row r="8" spans="3:6" ht="12.75">
      <c r="C8" s="3" t="s">
        <v>22</v>
      </c>
      <c r="D8" s="27" t="s">
        <v>23</v>
      </c>
      <c r="E8" s="3"/>
      <c r="F8" s="27" t="s">
        <v>96</v>
      </c>
    </row>
    <row r="9" spans="3:6" ht="15.75">
      <c r="C9" s="1" t="s">
        <v>26</v>
      </c>
      <c r="D9" s="74" t="s">
        <v>67</v>
      </c>
      <c r="E9" s="7" t="s">
        <v>100</v>
      </c>
      <c r="F9" s="31">
        <f aca="true" t="shared" si="0" ref="F9:F14">$B$4+D9*$B$5</f>
        <v>0.146</v>
      </c>
    </row>
    <row r="10" spans="3:6" ht="15.75">
      <c r="C10" s="1" t="s">
        <v>75</v>
      </c>
      <c r="D10" s="74" t="s">
        <v>30</v>
      </c>
      <c r="E10" s="7" t="s">
        <v>101</v>
      </c>
      <c r="F10" s="31">
        <f t="shared" si="0"/>
        <v>0.116</v>
      </c>
    </row>
    <row r="11" spans="3:6" ht="15.75">
      <c r="C11" s="1" t="s">
        <v>25</v>
      </c>
      <c r="D11" s="74" t="s">
        <v>68</v>
      </c>
      <c r="E11" s="7" t="s">
        <v>102</v>
      </c>
      <c r="F11" s="31">
        <f t="shared" si="0"/>
        <v>0.104</v>
      </c>
    </row>
    <row r="12" spans="3:7" s="5" customFormat="1" ht="15.75">
      <c r="C12" s="5" t="s">
        <v>69</v>
      </c>
      <c r="D12" s="75" t="s">
        <v>27</v>
      </c>
      <c r="E12" s="26" t="s">
        <v>103</v>
      </c>
      <c r="F12" s="32">
        <f t="shared" si="0"/>
        <v>0.08</v>
      </c>
      <c r="G12" s="1"/>
    </row>
    <row r="13" spans="3:6" ht="15.75">
      <c r="C13" s="1" t="s">
        <v>72</v>
      </c>
      <c r="D13" s="74" t="s">
        <v>71</v>
      </c>
      <c r="E13" s="7" t="s">
        <v>104</v>
      </c>
      <c r="F13" s="31">
        <f t="shared" si="0"/>
        <v>0.055999999999999994</v>
      </c>
    </row>
    <row r="14" spans="3:6" ht="16.5" thickBot="1">
      <c r="C14" s="4" t="s">
        <v>99</v>
      </c>
      <c r="D14" s="76">
        <v>0.3</v>
      </c>
      <c r="E14" s="8" t="s">
        <v>105</v>
      </c>
      <c r="F14" s="33">
        <f t="shared" si="0"/>
        <v>0.038</v>
      </c>
    </row>
    <row r="15" ht="13.5" thickTop="1"/>
    <row r="27" ht="12.75">
      <c r="F27" s="7" t="s">
        <v>0</v>
      </c>
    </row>
  </sheetData>
  <sheetProtection/>
  <printOptions/>
  <pageMargins left="0.75" right="0.75" top="1" bottom="1" header="0.5" footer="0.5"/>
  <pageSetup horizontalDpi="600" verticalDpi="600" orientation="portrait" paperSize="9" r:id="rId3"/>
  <ignoredErrors>
    <ignoredError sqref="D9:D14" numberStoredAsText="1"/>
  </ignoredErrors>
  <legacyDrawing r:id="rId2"/>
</worksheet>
</file>

<file path=xl/worksheets/sheet7.xml><?xml version="1.0" encoding="utf-8"?>
<worksheet xmlns="http://schemas.openxmlformats.org/spreadsheetml/2006/main" xmlns:r="http://schemas.openxmlformats.org/officeDocument/2006/relationships">
  <dimension ref="A1:V11"/>
  <sheetViews>
    <sheetView zoomScale="140" zoomScaleNormal="140" zoomScalePageLayoutView="0" workbookViewId="0" topLeftCell="A1">
      <selection activeCell="T17" sqref="T17"/>
    </sheetView>
  </sheetViews>
  <sheetFormatPr defaultColWidth="9.140625" defaultRowHeight="12.75"/>
  <cols>
    <col min="1" max="1" width="9.00390625" style="1" customWidth="1"/>
    <col min="2" max="2" width="8.140625" style="1" customWidth="1"/>
    <col min="3" max="22" width="5.8515625" style="1" customWidth="1"/>
    <col min="23" max="23" width="7.57421875" style="1" customWidth="1"/>
    <col min="24" max="24" width="8.28125" style="1" customWidth="1"/>
    <col min="25" max="25" width="8.00390625" style="1" customWidth="1"/>
    <col min="26" max="26" width="7.8515625" style="1" customWidth="1"/>
    <col min="27" max="27" width="8.140625" style="1" customWidth="1"/>
    <col min="28" max="16384" width="9.140625" style="1" customWidth="1"/>
  </cols>
  <sheetData>
    <row r="1" spans="1:3" ht="12.75">
      <c r="A1" s="79" t="s">
        <v>47</v>
      </c>
      <c r="B1" s="79"/>
      <c r="C1" s="79"/>
    </row>
    <row r="2" spans="1:2" ht="12.75">
      <c r="A2" s="1" t="s">
        <v>4</v>
      </c>
      <c r="B2" s="11">
        <v>-22</v>
      </c>
    </row>
    <row r="3" spans="1:2" ht="12.75">
      <c r="A3" s="1" t="s">
        <v>5</v>
      </c>
      <c r="B3" s="11">
        <v>8</v>
      </c>
    </row>
    <row r="4" spans="1:2" ht="12.75">
      <c r="A4" s="1" t="s">
        <v>6</v>
      </c>
      <c r="B4" s="11">
        <v>8</v>
      </c>
    </row>
    <row r="5" spans="1:2" ht="12.75">
      <c r="A5" s="1" t="s">
        <v>7</v>
      </c>
      <c r="B5" s="11">
        <v>8</v>
      </c>
    </row>
    <row r="6" spans="1:2" ht="12.75">
      <c r="A6" s="1" t="s">
        <v>8</v>
      </c>
      <c r="B6" s="11">
        <v>8</v>
      </c>
    </row>
    <row r="7" spans="1:22" ht="12.75">
      <c r="A7" s="3"/>
      <c r="B7" s="83" t="s">
        <v>97</v>
      </c>
      <c r="C7" s="83"/>
      <c r="D7" s="83"/>
      <c r="E7" s="83"/>
      <c r="F7" s="83"/>
      <c r="G7" s="83"/>
      <c r="H7" s="83"/>
      <c r="I7" s="83"/>
      <c r="J7" s="83"/>
      <c r="K7" s="83"/>
      <c r="L7" s="83"/>
      <c r="M7" s="83"/>
      <c r="N7" s="83"/>
      <c r="O7" s="83"/>
      <c r="P7" s="83"/>
      <c r="Q7" s="83"/>
      <c r="R7" s="83"/>
      <c r="S7" s="83"/>
      <c r="T7" s="83"/>
      <c r="U7" s="83"/>
      <c r="V7" s="83"/>
    </row>
    <row r="8" spans="2:22" ht="12.75">
      <c r="B8" s="1">
        <v>0</v>
      </c>
      <c r="C8" s="1">
        <v>1</v>
      </c>
      <c r="D8" s="1">
        <v>2</v>
      </c>
      <c r="E8" s="1">
        <v>3</v>
      </c>
      <c r="F8" s="1">
        <v>4</v>
      </c>
      <c r="G8" s="1">
        <v>5</v>
      </c>
      <c r="H8" s="1">
        <v>6</v>
      </c>
      <c r="I8" s="1">
        <v>7</v>
      </c>
      <c r="J8" s="1">
        <v>8</v>
      </c>
      <c r="K8" s="1">
        <v>9</v>
      </c>
      <c r="L8" s="1">
        <v>10</v>
      </c>
      <c r="M8" s="1">
        <v>11</v>
      </c>
      <c r="N8" s="1">
        <v>12</v>
      </c>
      <c r="O8" s="1">
        <v>13</v>
      </c>
      <c r="P8" s="1">
        <v>14</v>
      </c>
      <c r="Q8" s="1">
        <v>15</v>
      </c>
      <c r="R8" s="1">
        <v>16</v>
      </c>
      <c r="S8" s="1">
        <v>17</v>
      </c>
      <c r="T8" s="1">
        <v>18</v>
      </c>
      <c r="U8" s="1">
        <v>19</v>
      </c>
      <c r="V8" s="1">
        <v>20</v>
      </c>
    </row>
    <row r="9" spans="1:22" ht="12.75">
      <c r="A9" s="1" t="s">
        <v>114</v>
      </c>
      <c r="B9" s="62">
        <f>$B$2+NPV(B8/100,$B$3:$B$6)</f>
        <v>10</v>
      </c>
      <c r="C9" s="62">
        <f aca="true" t="shared" si="0" ref="C9:V9">$B$2+NPV(C8/100,$B$3:$B$6)</f>
        <v>9.215724413746972</v>
      </c>
      <c r="D9" s="62">
        <f t="shared" si="0"/>
        <v>8.461829589394313</v>
      </c>
      <c r="E9" s="62">
        <f t="shared" si="0"/>
        <v>7.73678722248296</v>
      </c>
      <c r="F9" s="62">
        <f t="shared" si="0"/>
        <v>7.039161794054827</v>
      </c>
      <c r="G9" s="62">
        <f t="shared" si="0"/>
        <v>6.367604033298882</v>
      </c>
      <c r="H9" s="62">
        <f t="shared" si="0"/>
        <v>5.720844901597246</v>
      </c>
      <c r="I9" s="62">
        <f t="shared" si="0"/>
        <v>5.097690051711403</v>
      </c>
      <c r="J9" s="62">
        <f t="shared" si="0"/>
        <v>4.497014720354656</v>
      </c>
      <c r="K9" s="62">
        <f t="shared" si="0"/>
        <v>3.9177590164269667</v>
      </c>
      <c r="L9" s="62">
        <f t="shared" si="0"/>
        <v>3.3589235707943423</v>
      </c>
      <c r="M9" s="62">
        <f t="shared" si="0"/>
        <v>2.819565516727245</v>
      </c>
      <c r="N9" s="62">
        <f t="shared" si="0"/>
        <v>2.298794773011238</v>
      </c>
      <c r="O9" s="62">
        <f t="shared" si="0"/>
        <v>1.795770604346064</v>
      </c>
      <c r="P9" s="62">
        <f t="shared" si="0"/>
        <v>1.309698435989155</v>
      </c>
      <c r="Q9" s="62">
        <f t="shared" si="0"/>
        <v>0.8398269017049032</v>
      </c>
      <c r="R9" s="62">
        <f t="shared" si="0"/>
        <v>0.38544510597627024</v>
      </c>
      <c r="S9" s="62">
        <f t="shared" si="0"/>
        <v>-0.05411991685454254</v>
      </c>
      <c r="T9" s="62">
        <f t="shared" si="0"/>
        <v>-0.4795055623084927</v>
      </c>
      <c r="U9" s="62">
        <f t="shared" si="0"/>
        <v>-0.8913158487535853</v>
      </c>
      <c r="V9" s="62">
        <f t="shared" si="0"/>
        <v>-1.2901234567901234</v>
      </c>
    </row>
    <row r="10" spans="3:22" ht="12.75">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row>
    <row r="11" spans="1:22" ht="13.5" thickBot="1">
      <c r="A11" s="4" t="s">
        <v>115</v>
      </c>
      <c r="B11" s="61">
        <f>IRR(B2:B6)</f>
        <v>0.16875086454830313</v>
      </c>
      <c r="C11" s="4"/>
      <c r="D11" s="4"/>
      <c r="E11" s="4"/>
      <c r="F11" s="4"/>
      <c r="G11" s="4"/>
      <c r="H11" s="4"/>
      <c r="I11" s="4"/>
      <c r="J11" s="4"/>
      <c r="K11" s="4"/>
      <c r="L11" s="4"/>
      <c r="M11" s="4"/>
      <c r="N11" s="4"/>
      <c r="O11" s="4"/>
      <c r="P11" s="4"/>
      <c r="Q11" s="4"/>
      <c r="R11" s="4"/>
      <c r="S11" s="4"/>
      <c r="T11" s="4"/>
      <c r="U11" s="4"/>
      <c r="V11" s="4"/>
    </row>
    <row r="12" ht="13.5" thickTop="1"/>
  </sheetData>
  <sheetProtection/>
  <mergeCells count="2">
    <mergeCell ref="A1:C1"/>
    <mergeCell ref="B7:V7"/>
  </mergeCells>
  <printOptions/>
  <pageMargins left="0.75" right="0.75" top="1" bottom="1" header="0.5" footer="0.5"/>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9.140625" defaultRowHeight="12.75"/>
  <cols>
    <col min="1" max="16384" width="9.140625" style="1" customWidth="1"/>
  </cols>
  <sheetData>
    <row r="1" ht="12.75">
      <c r="A1" s="11" t="s">
        <v>47</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F31"/>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18.7109375" style="1" customWidth="1"/>
    <col min="4" max="4" width="14.140625" style="1" customWidth="1"/>
    <col min="5" max="5" width="19.8515625" style="1" customWidth="1"/>
    <col min="6" max="6" width="4.57421875" style="1" customWidth="1"/>
    <col min="7" max="16384" width="9.140625" style="1" customWidth="1"/>
  </cols>
  <sheetData>
    <row r="1" ht="12.75">
      <c r="A1" s="11" t="s">
        <v>47</v>
      </c>
    </row>
    <row r="2" spans="1:2" ht="12.75">
      <c r="A2" s="1" t="s">
        <v>29</v>
      </c>
      <c r="B2" s="11">
        <v>0.02</v>
      </c>
    </row>
    <row r="3" spans="1:2" ht="12.75">
      <c r="A3" s="1" t="s">
        <v>28</v>
      </c>
      <c r="B3" s="11">
        <v>0.06</v>
      </c>
    </row>
    <row r="4" ht="12.75"/>
    <row r="5" spans="2:3" ht="12.75">
      <c r="B5" s="27" t="s">
        <v>23</v>
      </c>
      <c r="C5" s="27" t="s">
        <v>97</v>
      </c>
    </row>
    <row r="6" spans="2:3" ht="12.75">
      <c r="B6" s="9">
        <v>0</v>
      </c>
      <c r="C6" s="10">
        <f aca="true" t="shared" si="0" ref="C6:C11">100*($B$2+B6*$B$3)</f>
        <v>2</v>
      </c>
    </row>
    <row r="7" spans="1:3" ht="12.75">
      <c r="A7" s="1" t="s">
        <v>0</v>
      </c>
      <c r="B7" s="9">
        <v>0.5</v>
      </c>
      <c r="C7" s="10">
        <f t="shared" si="0"/>
        <v>5</v>
      </c>
    </row>
    <row r="8" spans="2:3" ht="12.75">
      <c r="B8" s="9">
        <v>1</v>
      </c>
      <c r="C8" s="10">
        <f t="shared" si="0"/>
        <v>8</v>
      </c>
    </row>
    <row r="9" spans="2:3" ht="12.75">
      <c r="B9" s="9">
        <v>1.5</v>
      </c>
      <c r="C9" s="10">
        <f t="shared" si="0"/>
        <v>11</v>
      </c>
    </row>
    <row r="10" spans="2:3" ht="12.75">
      <c r="B10" s="9">
        <v>2</v>
      </c>
      <c r="C10" s="10">
        <f t="shared" si="0"/>
        <v>13.999999999999998</v>
      </c>
    </row>
    <row r="11" spans="2:3" ht="13.5" thickBot="1">
      <c r="B11" s="77">
        <v>2.5</v>
      </c>
      <c r="C11" s="78">
        <f t="shared" si="0"/>
        <v>17</v>
      </c>
    </row>
    <row r="12" ht="13.5" thickTop="1"/>
    <row r="29" ht="12.75">
      <c r="F29" s="1" t="s">
        <v>0</v>
      </c>
    </row>
    <row r="30" ht="12.75">
      <c r="E30" s="1" t="s">
        <v>0</v>
      </c>
    </row>
    <row r="31" ht="12.75">
      <c r="D31" s="1" t="s">
        <v>0</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cp:lastPrinted>2008-07-15T14:08:17Z</cp:lastPrinted>
  <dcterms:created xsi:type="dcterms:W3CDTF">2007-01-01T19:46:20Z</dcterms:created>
  <dcterms:modified xsi:type="dcterms:W3CDTF">2015-11-13T10:29:53Z</dcterms:modified>
  <cp:category/>
  <cp:version/>
  <cp:contentType/>
  <cp:contentStatus/>
</cp:coreProperties>
</file>