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"/>
    </mc:Choice>
  </mc:AlternateContent>
  <xr:revisionPtr revIDLastSave="0" documentId="8_{873CAC7D-0D2E-4FF4-8817-A5D0CDCCAF16}" xr6:coauthVersionLast="45" xr6:coauthVersionMax="45" xr10:uidLastSave="{00000000-0000-0000-0000-000000000000}"/>
  <bookViews>
    <workbookView xWindow="29940" yWindow="1440" windowWidth="22125" windowHeight="13980" firstSheet="1" activeTab="5"/>
  </bookViews>
  <sheets>
    <sheet name="Figur 9.2" sheetId="4" r:id="rId1"/>
    <sheet name="Figur 9.3" sheetId="5" r:id="rId2"/>
    <sheet name="Figur 9.4" sheetId="6" r:id="rId3"/>
    <sheet name="Figur 9.6" sheetId="8" r:id="rId4"/>
    <sheet name="Figur 9.7" sheetId="9" r:id="rId5"/>
    <sheet name="Figur 9.8" sheetId="11" r:id="rId6"/>
    <sheet name="Figur 9.9" sheetId="12" r:id="rId7"/>
    <sheet name="Tabell 9.1" sheetId="7" r:id="rId8"/>
    <sheet name="Tabell 9.2" sheetId="10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6" l="1"/>
  <c r="D4" i="6"/>
  <c r="E4" i="6"/>
  <c r="G15" i="11"/>
  <c r="F15" i="11"/>
  <c r="E15" i="11"/>
  <c r="D15" i="11"/>
  <c r="C15" i="11"/>
  <c r="B15" i="11"/>
  <c r="D7" i="11"/>
  <c r="C6" i="11"/>
  <c r="G6" i="11"/>
  <c r="D7" i="10"/>
  <c r="D9" i="10" s="1"/>
  <c r="C6" i="10"/>
  <c r="C9" i="10"/>
  <c r="D4" i="9"/>
  <c r="C4" i="9"/>
  <c r="A11" i="8"/>
  <c r="C10" i="8"/>
  <c r="B5" i="8"/>
  <c r="D11" i="8" s="1"/>
  <c r="D7" i="7"/>
  <c r="E7" i="7"/>
  <c r="C6" i="7"/>
  <c r="D8" i="7" s="1"/>
  <c r="D8" i="6"/>
  <c r="D23" i="6"/>
  <c r="C23" i="6"/>
  <c r="C3" i="6"/>
  <c r="D3" i="6"/>
  <c r="E3" i="6" s="1"/>
  <c r="F3" i="6" s="1"/>
  <c r="G3" i="6" s="1"/>
  <c r="H3" i="6" s="1"/>
  <c r="I3" i="6" s="1"/>
  <c r="J3" i="6" s="1"/>
  <c r="K3" i="6" s="1"/>
  <c r="L3" i="6" s="1"/>
  <c r="B21" i="5"/>
  <c r="D6" i="5"/>
  <c r="E6" i="5"/>
  <c r="F6" i="5" s="1"/>
  <c r="D21" i="5"/>
  <c r="B6" i="5"/>
  <c r="B7" i="5" s="1"/>
  <c r="B8" i="5" s="1"/>
  <c r="D3" i="5"/>
  <c r="C7" i="5" s="1"/>
  <c r="C8" i="5" s="1"/>
  <c r="A11" i="4"/>
  <c r="A10" i="4"/>
  <c r="B24" i="4"/>
  <c r="W5" i="4"/>
  <c r="C10" i="4"/>
  <c r="B9" i="4"/>
  <c r="B10" i="4" s="1"/>
  <c r="D9" i="4"/>
  <c r="D10" i="4"/>
  <c r="C4" i="4"/>
  <c r="D4" i="4" s="1"/>
  <c r="I4" i="4"/>
  <c r="J4" i="4"/>
  <c r="K4" i="4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C11" i="4"/>
  <c r="W6" i="4"/>
  <c r="D8" i="10"/>
  <c r="E8" i="10"/>
  <c r="F8" i="10"/>
  <c r="G8" i="10" s="1"/>
  <c r="G6" i="10"/>
  <c r="C21" i="5"/>
  <c r="E7" i="11"/>
  <c r="F7" i="11"/>
  <c r="G7" i="11"/>
  <c r="G9" i="11" s="1"/>
  <c r="C9" i="11"/>
  <c r="D10" i="8"/>
  <c r="E10" i="8" s="1"/>
  <c r="F10" i="8" s="1"/>
  <c r="G10" i="8" s="1"/>
  <c r="H10" i="8" s="1"/>
  <c r="I10" i="8" s="1"/>
  <c r="J10" i="8" s="1"/>
  <c r="K10" i="8" s="1"/>
  <c r="E7" i="10"/>
  <c r="F7" i="10" s="1"/>
  <c r="G6" i="7"/>
  <c r="D8" i="11"/>
  <c r="C24" i="4"/>
  <c r="F7" i="7"/>
  <c r="G7" i="7" s="1"/>
  <c r="D11" i="4"/>
  <c r="E9" i="4"/>
  <c r="E8" i="6"/>
  <c r="D9" i="11"/>
  <c r="C10" i="11" s="1"/>
  <c r="C11" i="11" s="1"/>
  <c r="E8" i="11"/>
  <c r="E23" i="6"/>
  <c r="F8" i="6"/>
  <c r="F23" i="6" s="1"/>
  <c r="D24" i="4"/>
  <c r="F9" i="4"/>
  <c r="E24" i="4" s="1"/>
  <c r="E10" i="4"/>
  <c r="E11" i="4"/>
  <c r="F8" i="11"/>
  <c r="E9" i="11"/>
  <c r="F11" i="4"/>
  <c r="F10" i="4"/>
  <c r="G8" i="11"/>
  <c r="F9" i="11"/>
  <c r="G7" i="10" l="1"/>
  <c r="G9" i="10" s="1"/>
  <c r="C10" i="10" s="1"/>
  <c r="C11" i="10" s="1"/>
  <c r="F9" i="10"/>
  <c r="E21" i="5"/>
  <c r="F7" i="5"/>
  <c r="F8" i="5" s="1"/>
  <c r="G6" i="5"/>
  <c r="E8" i="7"/>
  <c r="D9" i="7"/>
  <c r="C9" i="7"/>
  <c r="G9" i="4"/>
  <c r="G8" i="6"/>
  <c r="I11" i="8"/>
  <c r="G11" i="8"/>
  <c r="K11" i="8"/>
  <c r="F11" i="8"/>
  <c r="E9" i="10"/>
  <c r="D7" i="5"/>
  <c r="D8" i="5" s="1"/>
  <c r="B7" i="8"/>
  <c r="B11" i="4"/>
  <c r="C11" i="8"/>
  <c r="F4" i="6"/>
  <c r="J11" i="8"/>
  <c r="B11" i="8"/>
  <c r="E7" i="5"/>
  <c r="E8" i="5" s="1"/>
  <c r="E11" i="8"/>
  <c r="H11" i="8"/>
  <c r="G23" i="6" l="1"/>
  <c r="H8" i="6"/>
  <c r="F8" i="7"/>
  <c r="E9" i="7"/>
  <c r="G4" i="6"/>
  <c r="H4" i="6" s="1"/>
  <c r="I4" i="6" s="1"/>
  <c r="J4" i="6" s="1"/>
  <c r="K4" i="6" s="1"/>
  <c r="E9" i="6"/>
  <c r="H9" i="4"/>
  <c r="F24" i="4"/>
  <c r="G10" i="4"/>
  <c r="G11" i="4"/>
  <c r="H6" i="5"/>
  <c r="G7" i="5"/>
  <c r="G8" i="5" s="1"/>
  <c r="F21" i="5"/>
  <c r="D9" i="6"/>
  <c r="C9" i="6"/>
  <c r="H9" i="6" l="1"/>
  <c r="H23" i="6"/>
  <c r="G21" i="5"/>
  <c r="H7" i="5"/>
  <c r="H8" i="5" s="1"/>
  <c r="B9" i="6"/>
  <c r="G24" i="4"/>
  <c r="H10" i="4"/>
  <c r="H11" i="4"/>
  <c r="G9" i="6"/>
  <c r="F9" i="6"/>
  <c r="G8" i="7"/>
  <c r="G9" i="7" s="1"/>
  <c r="F9" i="7"/>
  <c r="C10" i="7" l="1"/>
  <c r="C11" i="7" s="1"/>
</calcChain>
</file>

<file path=xl/comments1.xml><?xml version="1.0" encoding="utf-8"?>
<comments xmlns="http://schemas.openxmlformats.org/spreadsheetml/2006/main">
  <authors>
    <author>Per Ivar Gjærum</author>
    <author>PIG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Eier</author>
    <author>Per Ivar Gjærum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<sst xmlns="http://schemas.openxmlformats.org/spreadsheetml/2006/main" count="87" uniqueCount="43">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</sst>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9" formatCode="_(* #,##0.00_);_(* \(#,##0.00\);_(* &quot;-&quot;??_);_(@_)"/>
    <numFmt numFmtId="180" formatCode="0.0\ %"/>
    <numFmt numFmtId="181" formatCode="0.0%"/>
    <numFmt numFmtId="183" formatCode="_(* #,##0_);_(* \(#,##0\);_(* &quot;-&quot;??_);_(@_)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4" formatCode="_(* #,##0.00000_);_(* \(#,##0.0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3" fillId="0" borderId="0" xfId="0" applyNumberFormat="1" applyFont="1"/>
    <xf numFmtId="3" fontId="1" fillId="0" borderId="0" xfId="1" applyNumberFormat="1"/>
    <xf numFmtId="179" fontId="1" fillId="0" borderId="0" xfId="1" applyNumberFormat="1"/>
    <xf numFmtId="9" fontId="4" fillId="0" borderId="0" xfId="0" applyNumberFormat="1" applyFont="1"/>
    <xf numFmtId="9" fontId="4" fillId="0" borderId="0" xfId="6" applyFon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0" fillId="0" borderId="0" xfId="0" quotePrefix="1" applyAlignment="1">
      <alignment horizontal="left"/>
    </xf>
    <xf numFmtId="180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6" applyFont="1"/>
    <xf numFmtId="181" fontId="0" fillId="0" borderId="0" xfId="0" applyNumberFormat="1"/>
    <xf numFmtId="183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85" fontId="1" fillId="0" borderId="0" xfId="1" applyNumberFormat="1"/>
    <xf numFmtId="3" fontId="1" fillId="0" borderId="0" xfId="0" applyNumberFormat="1" applyFont="1"/>
    <xf numFmtId="185" fontId="0" fillId="0" borderId="0" xfId="0" applyNumberFormat="1"/>
    <xf numFmtId="0" fontId="1" fillId="0" borderId="0" xfId="0" applyFont="1" applyAlignment="1">
      <alignment horizontal="left"/>
    </xf>
    <xf numFmtId="186" fontId="0" fillId="0" borderId="0" xfId="0" applyNumberFormat="1"/>
    <xf numFmtId="186" fontId="3" fillId="0" borderId="0" xfId="0" applyNumberFormat="1" applyFont="1"/>
    <xf numFmtId="0" fontId="1" fillId="0" borderId="0" xfId="0" quotePrefix="1" applyFont="1"/>
    <xf numFmtId="9" fontId="1" fillId="0" borderId="0" xfId="6" applyFont="1"/>
    <xf numFmtId="9" fontId="1" fillId="0" borderId="0" xfId="0" applyNumberFormat="1" applyFont="1"/>
    <xf numFmtId="4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3" fontId="0" fillId="0" borderId="0" xfId="0" applyNumberFormat="1"/>
    <xf numFmtId="0" fontId="8" fillId="0" borderId="0" xfId="2" applyFont="1"/>
    <xf numFmtId="0" fontId="1" fillId="0" borderId="0" xfId="2"/>
    <xf numFmtId="0" fontId="8" fillId="0" borderId="0" xfId="2" quotePrefix="1" applyFont="1" applyAlignment="1">
      <alignment horizontal="left"/>
    </xf>
    <xf numFmtId="3" fontId="9" fillId="0" borderId="0" xfId="2" applyNumberFormat="1" applyFont="1"/>
    <xf numFmtId="0" fontId="1" fillId="0" borderId="0" xfId="2" quotePrefix="1" applyAlignment="1">
      <alignment horizontal="left"/>
    </xf>
    <xf numFmtId="9" fontId="1" fillId="0" borderId="0" xfId="2" applyNumberFormat="1"/>
    <xf numFmtId="9" fontId="9" fillId="0" borderId="0" xfId="4" applyFont="1"/>
    <xf numFmtId="180" fontId="1" fillId="0" borderId="0" xfId="2" applyNumberFormat="1"/>
    <xf numFmtId="180" fontId="11" fillId="0" borderId="0" xfId="4" applyNumberFormat="1" applyFont="1"/>
    <xf numFmtId="16" fontId="8" fillId="0" borderId="1" xfId="2" quotePrefix="1" applyNumberFormat="1" applyFont="1" applyBorder="1"/>
    <xf numFmtId="3" fontId="8" fillId="0" borderId="0" xfId="2" applyNumberFormat="1" applyFont="1"/>
    <xf numFmtId="10" fontId="9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10" fontId="8" fillId="0" borderId="0" xfId="2" applyNumberFormat="1" applyFont="1"/>
    <xf numFmtId="10" fontId="13" fillId="0" borderId="0" xfId="4" applyNumberFormat="1" applyFont="1"/>
    <xf numFmtId="0" fontId="11" fillId="0" borderId="0" xfId="3"/>
    <xf numFmtId="3" fontId="12" fillId="0" borderId="0" xfId="3" applyNumberFormat="1" applyFont="1"/>
    <xf numFmtId="3" fontId="11" fillId="0" borderId="0" xfId="3" applyNumberFormat="1"/>
    <xf numFmtId="0" fontId="12" fillId="0" borderId="0" xfId="3" applyFont="1"/>
    <xf numFmtId="10" fontId="11" fillId="0" borderId="0" xfId="3" applyNumberFormat="1"/>
    <xf numFmtId="180" fontId="11" fillId="0" borderId="0" xfId="5" applyNumberFormat="1" applyFont="1"/>
    <xf numFmtId="9" fontId="11" fillId="0" borderId="0" xfId="5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80" fontId="8" fillId="0" borderId="0" xfId="2" applyNumberFormat="1" applyFont="1"/>
    <xf numFmtId="180" fontId="13" fillId="0" borderId="0" xfId="4" applyNumberFormat="1" applyFont="1"/>
    <xf numFmtId="9" fontId="8" fillId="0" borderId="0" xfId="2" applyNumberFormat="1" applyFont="1"/>
    <xf numFmtId="0" fontId="8" fillId="0" borderId="1" xfId="2" applyFont="1" applyBorder="1"/>
    <xf numFmtId="0" fontId="8" fillId="0" borderId="2" xfId="2" applyFont="1" applyBorder="1"/>
    <xf numFmtId="0" fontId="8" fillId="0" borderId="0" xfId="2" applyFont="1" applyBorder="1"/>
    <xf numFmtId="9" fontId="8" fillId="0" borderId="0" xfId="2" applyNumberFormat="1" applyFont="1" applyBorder="1"/>
    <xf numFmtId="180" fontId="8" fillId="0" borderId="0" xfId="2" applyNumberFormat="1" applyFont="1" applyBorder="1"/>
    <xf numFmtId="183" fontId="8" fillId="0" borderId="2" xfId="1" applyNumberFormat="1" applyFont="1" applyBorder="1"/>
    <xf numFmtId="194" fontId="13" fillId="0" borderId="0" xfId="1" applyNumberFormat="1" applyFont="1"/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7">
    <cellStyle name="Komma" xfId="1" builtinId="3"/>
    <cellStyle name="Normal" xfId="0" builtinId="0"/>
    <cellStyle name="Normal 2" xfId="2"/>
    <cellStyle name="Normal 3" xfId="3"/>
    <cellStyle name="Percent 2" xfId="4"/>
    <cellStyle name="Percent 3" xfId="5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9.2'!$A$2</c:f>
          <c:strCache>
            <c:ptCount val="1"/>
          </c:strCache>
        </c:strRef>
      </c:tx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407207443993005"/>
          <c:y val="3.3567716789619582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marker>
            <c:symbol val="none"/>
          </c:marker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9.2'!$B$10:$H$10</c:f>
              <c:numCache>
                <c:formatCode>#\ ##0.0</c:formatCode>
                <c:ptCount val="7"/>
                <c:pt idx="0">
                  <c:v>3</c:v>
                </c:pt>
                <c:pt idx="1">
                  <c:v>2.1314878892733589</c:v>
                </c:pt>
                <c:pt idx="2">
                  <c:v>1.3224852071005913</c:v>
                </c:pt>
                <c:pt idx="3">
                  <c:v>0.56817372730508697</c:v>
                </c:pt>
                <c:pt idx="4">
                  <c:v>-0.13580246913580396</c:v>
                </c:pt>
                <c:pt idx="5">
                  <c:v>-0.79338842975206703</c:v>
                </c:pt>
                <c:pt idx="6">
                  <c:v>-1.408163265306122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E-42E2-8E6C-1A0FB38D5B8F}"/>
            </c:ext>
          </c:extLst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9.2'!$B$11:$H$11</c:f>
            </c:numRef>
          </c:val>
          <c:smooth val="0"/>
          <c:extLst>
            <c:ext xmlns:c16="http://schemas.microsoft.com/office/drawing/2014/chart" uri="{C3380CC4-5D6E-409C-BE32-E72D297353CC}">
              <c16:uniqueId val="{00000001-300E-42E2-8E6C-1A0FB38D5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274024"/>
        <c:axId val="1"/>
      </c:lineChart>
      <c:catAx>
        <c:axId val="31627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2698643763835572"/>
              <c:y val="0.650829744124819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(mill. USD)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627402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73368612324"/>
          <c:y val="7.2872319531487137E-2"/>
          <c:w val="0.65244498283868357"/>
          <c:h val="0.84789853649246216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9.3'!$B$7:$H$7</c:f>
              <c:numCache>
                <c:formatCode>#,##0</c:formatCode>
                <c:ptCount val="7"/>
                <c:pt idx="0">
                  <c:v>-100</c:v>
                </c:pt>
                <c:pt idx="1">
                  <c:v>-98.32758582200735</c:v>
                </c:pt>
                <c:pt idx="2">
                  <c:v>-96.708731935680859</c:v>
                </c:pt>
                <c:pt idx="3">
                  <c:v>-95.141119419580548</c:v>
                </c:pt>
                <c:pt idx="4">
                  <c:v>-93.622553482020933</c:v>
                </c:pt>
                <c:pt idx="5">
                  <c:v>-92.150955620343396</c:v>
                </c:pt>
                <c:pt idx="6">
                  <c:v>-90.724356347857608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35-4BFE-9C47-C78057C0A604}"/>
            </c:ext>
          </c:extLst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9.3'!$B$8:$H$8</c:f>
              <c:numCache>
                <c:formatCode>#,##0</c:formatCode>
                <c:ptCount val="7"/>
                <c:pt idx="0">
                  <c:v>-100</c:v>
                </c:pt>
                <c:pt idx="1">
                  <c:v>-101.30700999999999</c:v>
                </c:pt>
                <c:pt idx="2">
                  <c:v>-102.62808000000001</c:v>
                </c:pt>
                <c:pt idx="3">
                  <c:v>-103.96326999999999</c:v>
                </c:pt>
                <c:pt idx="4">
                  <c:v>-105.31264</c:v>
                </c:pt>
                <c:pt idx="5">
                  <c:v>-106.67625000000004</c:v>
                </c:pt>
                <c:pt idx="6">
                  <c:v>-108.05416000000001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35-4BFE-9C47-C78057C0A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19416"/>
        <c:axId val="1"/>
      </c:lineChart>
      <c:catAx>
        <c:axId val="436419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</a:t>
                </a:r>
                <a:r>
                  <a:rPr lang="nb-NO" baseline="0"/>
                  <a:t> </a:t>
                </a:r>
                <a:r>
                  <a:rPr lang="nb-NO"/>
                  <a:t> pr. halvår)</a:t>
                </a:r>
              </a:p>
            </c:rich>
          </c:tx>
          <c:layout>
            <c:manualLayout>
              <c:xMode val="edge"/>
              <c:yMode val="edge"/>
              <c:x val="0.37245321607526333"/>
              <c:y val="0.11049118860142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Samlet investering (mill.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36419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10354223433243"/>
          <c:y val="0.45351574350673074"/>
          <c:w val="0.20299727520435967"/>
          <c:h val="9.0703148701346159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4230513787202"/>
          <c:y val="0.19085375700435286"/>
          <c:w val="0.61194142580432964"/>
          <c:h val="0.7299170101809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'[1]Varierende kontantstrøm A,B'!$A$26:$G$26</c:f>
              <c:numCache>
                <c:formatCode>General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'[1]Varierende kontantstrøm A,B'!$A$12:$G$12</c:f>
              <c:numCache>
                <c:formatCode>General</c:formatCode>
                <c:ptCount val="7"/>
                <c:pt idx="0">
                  <c:v>0</c:v>
                </c:pt>
                <c:pt idx="1">
                  <c:v>-255.90608510327502</c:v>
                </c:pt>
                <c:pt idx="2">
                  <c:v>-441.60522308488214</c:v>
                </c:pt>
                <c:pt idx="3">
                  <c:v>-577.58919310431111</c:v>
                </c:pt>
                <c:pt idx="4">
                  <c:v>-678.02676340930407</c:v>
                </c:pt>
                <c:pt idx="5">
                  <c:v>-752.81529387813418</c:v>
                </c:pt>
                <c:pt idx="6">
                  <c:v>-808.93553308639412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98E-43E0-A79A-D92E89420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21712"/>
        <c:axId val="1"/>
      </c:lineChart>
      <c:catAx>
        <c:axId val="43642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48224538054977062"/>
              <c:y val="0.24727465037019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364217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7641968234827"/>
          <c:y val="0.17726889104808399"/>
          <c:w val="0.59282040809596737"/>
          <c:h val="0.558303871163439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9.6'!$B$10:$K$10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'Figur 9.6'!$B$11:$K$11</c:f>
              <c:numCache>
                <c:formatCode>0%</c:formatCode>
                <c:ptCount val="10"/>
                <c:pt idx="0">
                  <c:v>3.4875177743749486E-2</c:v>
                </c:pt>
                <c:pt idx="1">
                  <c:v>7.0966633510156862E-2</c:v>
                </c:pt>
                <c:pt idx="2">
                  <c:v>0.10831678521144839</c:v>
                </c:pt>
                <c:pt idx="3">
                  <c:v>0.14696953009207858</c:v>
                </c:pt>
                <c:pt idx="4">
                  <c:v>0.1869702963207045</c:v>
                </c:pt>
                <c:pt idx="5">
                  <c:v>0.22836609638144001</c:v>
                </c:pt>
                <c:pt idx="6">
                  <c:v>0.27120558232713843</c:v>
                </c:pt>
                <c:pt idx="7">
                  <c:v>0.31553910295964371</c:v>
                </c:pt>
                <c:pt idx="8">
                  <c:v>0.36141876300421405</c:v>
                </c:pt>
                <c:pt idx="9">
                  <c:v>0.40889848434766107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A9-4DEC-A666-EEBF4349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420072"/>
        <c:axId val="1"/>
      </c:lineChart>
      <c:catAx>
        <c:axId val="436420072"/>
        <c:scaling>
          <c:orientation val="minMax"/>
        </c:scaling>
        <c:delete val="0"/>
        <c:axPos val="b"/>
        <c:title>
          <c:tx>
            <c:strRef>
              <c:f>'Figur 9.6'!$A$6</c:f>
              <c:strCache>
                <c:ptCount val="1"/>
                <c:pt idx="0">
                  <c:v>Forbruk (kartonger pr. år)</c:v>
                </c:pt>
              </c:strCache>
            </c:strRef>
          </c:tx>
          <c:layout>
            <c:manualLayout>
              <c:xMode val="edge"/>
              <c:yMode val="edge"/>
              <c:x val="0.4736993381962224"/>
              <c:y val="0.8323174309093716"/>
            </c:manualLayout>
          </c:layout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'Figur 9.6'!$A$11</c:f>
              <c:strCache>
                <c:ptCount val="1"/>
                <c:pt idx="0">
                  <c:v>Årlig internrente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4364200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78504171144304"/>
          <c:y val="0.13357809433689619"/>
          <c:w val="0.65283490590571969"/>
          <c:h val="0.65163276293647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9.8'!$B$14:$G$14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</c:numCache>
            </c:numRef>
          </c:cat>
          <c:val>
            <c:numRef>
              <c:f>'Figur 9.8'!$B$15:$G$15</c:f>
              <c:numCache>
                <c:formatCode>_(* #\ ##0_);_(* \(#\ ##0\);_(* "-"??_);_(@_)</c:formatCode>
                <c:ptCount val="6"/>
                <c:pt idx="0">
                  <c:v>16.986000000000001</c:v>
                </c:pt>
                <c:pt idx="1">
                  <c:v>9.6649999999999991</c:v>
                </c:pt>
                <c:pt idx="2">
                  <c:v>8.2430000000000003</c:v>
                </c:pt>
                <c:pt idx="3">
                  <c:v>7.6379999999999999</c:v>
                </c:pt>
                <c:pt idx="4">
                  <c:v>7.3029999999999999</c:v>
                </c:pt>
                <c:pt idx="5">
                  <c:v>7.1859999999999991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CC-413D-993D-F919E6F17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275336"/>
        <c:axId val="1"/>
      </c:lineChart>
      <c:catAx>
        <c:axId val="3162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Utnyttelsesgrad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Ekketiv rente (%)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crossAx val="3162753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185410785915"/>
          <c:y val="5.547298323246784E-2"/>
          <c:w val="0.84992720249591447"/>
          <c:h val="0.862965806960080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26A-45AE-8E2A-FB123B2C72D3}"/>
              </c:ext>
            </c:extLst>
          </c:dPt>
          <c:val>
            <c:numRef>
              <c:f>'Figur 9.9'!$B$3:$F$3</c:f>
              <c:numCache>
                <c:formatCode>General</c:formatCode>
                <c:ptCount val="5"/>
                <c:pt idx="0">
                  <c:v>-27</c:v>
                </c:pt>
                <c:pt idx="1">
                  <c:v>95</c:v>
                </c:pt>
                <c:pt idx="2">
                  <c:v>148</c:v>
                </c:pt>
                <c:pt idx="3">
                  <c:v>154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A-45AE-8E2A-FB123B2C7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598624"/>
        <c:axId val="1"/>
      </c:barChart>
      <c:catAx>
        <c:axId val="3145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050"/>
                  <a:t>Levetid (år)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Nåverdi</a:t>
                </a:r>
                <a:r>
                  <a:rPr lang="nb-NO" sz="105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</a:t>
                </a: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tusen kr.)</a:t>
                </a:r>
              </a:p>
            </c:rich>
          </c:tx>
          <c:layout>
            <c:manualLayout>
              <c:xMode val="edge"/>
              <c:yMode val="edge"/>
              <c:x val="2.594357577340747E-2"/>
              <c:y val="0.30229112186664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4598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 macro="">
      <xdr:nvGraphicFramePr>
        <xdr:cNvPr id="1109" name="Chart 2">
          <a:extLst>
            <a:ext uri="{FF2B5EF4-FFF2-40B4-BE49-F238E27FC236}">
              <a16:creationId xmlns:a16="http://schemas.microsoft.com/office/drawing/2014/main" id="{BAD43E8D-BF01-4758-AF31-0893E6251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 macro="">
      <xdr:nvGraphicFramePr>
        <xdr:cNvPr id="77871" name="Chart 2">
          <a:extLst>
            <a:ext uri="{FF2B5EF4-FFF2-40B4-BE49-F238E27FC236}">
              <a16:creationId xmlns:a16="http://schemas.microsoft.com/office/drawing/2014/main" id="{7401A92A-4497-43E3-98C9-D3AA88736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 macro="">
      <xdr:nvGraphicFramePr>
        <xdr:cNvPr id="85036" name="Chart 2">
          <a:extLst>
            <a:ext uri="{FF2B5EF4-FFF2-40B4-BE49-F238E27FC236}">
              <a16:creationId xmlns:a16="http://schemas.microsoft.com/office/drawing/2014/main" id="{2F1AD2A0-7DA0-4F56-B0D9-71CD9DE7F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85725</xdr:rowOff>
    </xdr:to>
    <xdr:graphicFrame macro="">
      <xdr:nvGraphicFramePr>
        <xdr:cNvPr id="90308" name="Chart 1">
          <a:extLst>
            <a:ext uri="{FF2B5EF4-FFF2-40B4-BE49-F238E27FC236}">
              <a16:creationId xmlns:a16="http://schemas.microsoft.com/office/drawing/2014/main" id="{AD434EB9-3197-4ECB-8C1A-6214048DB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24</xdr:row>
      <xdr:rowOff>117478</xdr:rowOff>
    </xdr:from>
    <xdr:to>
      <xdr:col>3</xdr:col>
      <xdr:colOff>346075</xdr:colOff>
      <xdr:row>24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B65C364-1872-42FE-954C-33AF3943136A}"/>
            </a:ext>
          </a:extLst>
        </xdr:cNvPr>
        <xdr:cNvCxnSpPr/>
      </xdr:nvCxnSpPr>
      <xdr:spPr>
        <a:xfrm>
          <a:off x="1857375" y="4695828"/>
          <a:ext cx="1162050" cy="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51CB3CDB-44DA-446A-AC6E-851B23B9BD90}"/>
            </a:ext>
          </a:extLst>
        </xdr:cNvPr>
        <xdr:cNvCxnSpPr/>
      </xdr:nvCxnSpPr>
      <xdr:spPr>
        <a:xfrm flipH="1">
          <a:off x="3076575" y="4781550"/>
          <a:ext cx="9525" cy="571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596901</xdr:colOff>
      <xdr:row>25</xdr:row>
      <xdr:rowOff>174625</xdr:rowOff>
    </xdr:from>
    <xdr:to>
      <xdr:col>2</xdr:col>
      <xdr:colOff>601134</xdr:colOff>
      <xdr:row>28</xdr:row>
      <xdr:rowOff>38168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776B673-B28C-4785-9C18-7642617F71AA}"/>
            </a:ext>
          </a:extLst>
        </xdr:cNvPr>
        <xdr:cNvCxnSpPr/>
      </xdr:nvCxnSpPr>
      <xdr:spPr>
        <a:xfrm flipV="1">
          <a:off x="2657476" y="4933950"/>
          <a:ext cx="9524" cy="4381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25</xdr:row>
      <xdr:rowOff>117475</xdr:rowOff>
    </xdr:from>
    <xdr:to>
      <xdr:col>2</xdr:col>
      <xdr:colOff>555639</xdr:colOff>
      <xdr:row>25</xdr:row>
      <xdr:rowOff>136525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3106870F-4488-4684-85C4-44DC8C50F786}"/>
            </a:ext>
          </a:extLst>
        </xdr:cNvPr>
        <xdr:cNvCxnSpPr/>
      </xdr:nvCxnSpPr>
      <xdr:spPr>
        <a:xfrm flipH="1">
          <a:off x="1876425" y="4886325"/>
          <a:ext cx="733427" cy="190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114300</xdr:rowOff>
    </xdr:from>
    <xdr:to>
      <xdr:col>7</xdr:col>
      <xdr:colOff>781050</xdr:colOff>
      <xdr:row>36</xdr:row>
      <xdr:rowOff>114300</xdr:rowOff>
    </xdr:to>
    <xdr:graphicFrame macro="">
      <xdr:nvGraphicFramePr>
        <xdr:cNvPr id="134175" name="Chart 1">
          <a:extLst>
            <a:ext uri="{FF2B5EF4-FFF2-40B4-BE49-F238E27FC236}">
              <a16:creationId xmlns:a16="http://schemas.microsoft.com/office/drawing/2014/main" id="{BCD7B18C-17D3-4530-AF43-268A86EDD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 macro="">
      <xdr:nvGraphicFramePr>
        <xdr:cNvPr id="145436" name="Chart 3">
          <a:extLst>
            <a:ext uri="{FF2B5EF4-FFF2-40B4-BE49-F238E27FC236}">
              <a16:creationId xmlns:a16="http://schemas.microsoft.com/office/drawing/2014/main" id="{F71D7808-FCF2-4F59-9E67-2A92AA175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gorzatag/Documents/_PROSJEKTER/_DIGITALE/finans%20innf&#248;ring%20i%20investering/2019_rettelser%20for%20kopi/kap_9/FIF_2019_Nettside_Kap09_Regneark_for_bok/L&#248;nnsomh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erende kontantstrøm A,B"/>
      <sheetName val="Varierende kontantstrøm A,B,C"/>
      <sheetName val="Konstant kontantstrøm A,B"/>
      <sheetName val="Konstant kontantstrøm A,B,C"/>
    </sheetNames>
    <sheetDataSet>
      <sheetData sheetId="0">
        <row r="12">
          <cell r="A12">
            <v>0</v>
          </cell>
          <cell r="B12">
            <v>-255.90608510327502</v>
          </cell>
          <cell r="C12">
            <v>-441.60522308488214</v>
          </cell>
          <cell r="D12">
            <v>-577.58919310431111</v>
          </cell>
          <cell r="E12">
            <v>-678.02676340930407</v>
          </cell>
          <cell r="F12">
            <v>-752.81529387813418</v>
          </cell>
          <cell r="G12">
            <v>-808.93553308639412</v>
          </cell>
        </row>
        <row r="26">
          <cell r="B26">
            <v>3</v>
          </cell>
          <cell r="C26">
            <v>6</v>
          </cell>
          <cell r="D26">
            <v>9</v>
          </cell>
          <cell r="E26">
            <v>12</v>
          </cell>
          <cell r="F26">
            <v>15</v>
          </cell>
          <cell r="G26">
            <v>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zoomScale="60" zoomScaleNormal="60" workbookViewId="0">
      <selection activeCell="D5" sqref="D5"/>
    </sheetView>
  </sheetViews>
  <sheetFormatPr baseColWidth="10" defaultColWidth="8.7109375" defaultRowHeight="12.75" outlineLevelRow="1" outlineLevelCol="1" x14ac:dyDescent="0.2"/>
  <cols>
    <col min="1" max="1" width="21.28515625" customWidth="1"/>
    <col min="2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</cols>
  <sheetData>
    <row r="1" spans="1:25" ht="20.45" customHeight="1" x14ac:dyDescent="0.2">
      <c r="A1" s="16" t="s">
        <v>2</v>
      </c>
    </row>
    <row r="2" spans="1:25" x14ac:dyDescent="0.2">
      <c r="A2" s="11"/>
    </row>
    <row r="3" spans="1:25" x14ac:dyDescent="0.2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5" x14ac:dyDescent="0.2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t="shared" ref="I4:V4" si="0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5" x14ac:dyDescent="0.2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7.6033673912494049E-2</v>
      </c>
    </row>
    <row r="6" spans="1:25" ht="12.75" hidden="1" customHeight="1" outlineLevel="1" x14ac:dyDescent="0.2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spans="1:25" collapsed="1" x14ac:dyDescent="0.2"/>
    <row r="8" spans="1:25" x14ac:dyDescent="0.2">
      <c r="B8" s="72" t="s">
        <v>1</v>
      </c>
      <c r="C8" s="72"/>
      <c r="D8" s="72"/>
      <c r="E8" s="72"/>
      <c r="F8" s="72"/>
      <c r="G8" s="72"/>
      <c r="H8" s="72"/>
    </row>
    <row r="9" spans="1:25" x14ac:dyDescent="0.2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25" x14ac:dyDescent="0.2">
      <c r="A10" s="17" t="str">
        <f>A5</f>
        <v>A-B</v>
      </c>
      <c r="B10" s="19">
        <f>NPV(B9,$B5:$V$5)*(1+B9)</f>
        <v>3</v>
      </c>
      <c r="C10" s="19">
        <f>NPV(C9,$B5:$V$5)*(1+C9)</f>
        <v>2.1314878892733589</v>
      </c>
      <c r="D10" s="19">
        <f>NPV(D9,$B5:$V$5)*(1+D9)</f>
        <v>1.3224852071005913</v>
      </c>
      <c r="E10" s="19">
        <f>NPV(E9,$B5:$V$5)*(1+E9)</f>
        <v>0.56817372730508697</v>
      </c>
      <c r="F10" s="19">
        <f>NPV(F9,$B5:$V$5)*(1+F9)</f>
        <v>-0.13580246913580396</v>
      </c>
      <c r="G10" s="19">
        <f>NPV(G9,$B5:$V$5)*(1+G9)</f>
        <v>-0.79338842975206703</v>
      </c>
      <c r="H10" s="19">
        <f>NPV(H9,$B5:$V$5)*(1+H9)</f>
        <v>-1.408163265306122</v>
      </c>
      <c r="I10" s="3"/>
    </row>
    <row r="11" spans="1:25" hidden="1" outlineLevel="1" x14ac:dyDescent="0.2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9198.3314542767985</v>
      </c>
      <c r="G11" s="2">
        <f>NPV(G9,$B$6:$V6)*(1+G9)</f>
        <v>7484.6702992445562</v>
      </c>
      <c r="H11" s="2">
        <f>NPV(H9,$B$6:$V6)*(1+H9)</f>
        <v>5922.3804075543248</v>
      </c>
    </row>
    <row r="12" spans="1:25" collapsed="1" x14ac:dyDescent="0.2"/>
    <row r="13" spans="1:25" x14ac:dyDescent="0.2">
      <c r="Y13" s="15"/>
    </row>
    <row r="24" spans="2:7" x14ac:dyDescent="0.2">
      <c r="B24" s="15">
        <f t="shared" ref="B24:G24" si="1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spans="2:7" x14ac:dyDescent="0.2">
      <c r="B32" s="10"/>
    </row>
    <row r="36" spans="1:1" x14ac:dyDescent="0.2">
      <c r="A36" s="9"/>
    </row>
    <row r="52" spans="2:8" x14ac:dyDescent="0.2">
      <c r="B52" s="1"/>
      <c r="C52" s="8"/>
      <c r="D52" s="8"/>
      <c r="E52" s="8"/>
      <c r="F52" s="8"/>
      <c r="G52" s="8"/>
      <c r="H52" s="8"/>
    </row>
  </sheetData>
  <mergeCells count="2">
    <mergeCell ref="B3:H3"/>
    <mergeCell ref="B8:H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>
      <selection activeCell="H4" sqref="H4"/>
    </sheetView>
  </sheetViews>
  <sheetFormatPr baseColWidth="10" defaultColWidth="8.7109375" defaultRowHeight="12.75" outlineLevelCol="1" x14ac:dyDescent="0.2"/>
  <cols>
    <col min="1" max="1" width="21.28515625" customWidth="1"/>
    <col min="2" max="2" width="11.5703125" customWidth="1"/>
    <col min="3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  <col min="24" max="28" width="8.7109375" customWidth="1"/>
    <col min="29" max="29" width="10.28515625" customWidth="1"/>
    <col min="30" max="30" width="11.42578125" customWidth="1"/>
    <col min="31" max="31" width="11.5703125" customWidth="1"/>
    <col min="32" max="32" width="10.7109375" customWidth="1"/>
  </cols>
  <sheetData>
    <row r="1" spans="1:33" ht="21" customHeight="1" x14ac:dyDescent="0.2">
      <c r="A1" s="16" t="s">
        <v>2</v>
      </c>
    </row>
    <row r="2" spans="1:33" x14ac:dyDescent="0.2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3" x14ac:dyDescent="0.2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33" ht="12.75" customHeight="1" x14ac:dyDescent="0.2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1:33" x14ac:dyDescent="0.2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1:33" x14ac:dyDescent="0.2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6.0000000000000005E-2</v>
      </c>
    </row>
    <row r="7" spans="1:33" x14ac:dyDescent="0.2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-96.708731935680859</v>
      </c>
      <c r="E7" s="2">
        <f>NPV(E6,$B3:$V$3)*(1+E6)</f>
        <v>-95.141119419580548</v>
      </c>
      <c r="F7" s="2">
        <f>NPV(F6,$B3:$V$3)*(1+F6)</f>
        <v>-93.622553482020933</v>
      </c>
      <c r="G7" s="2">
        <f>NPV(G6,$B3:$V$3)*(1+G6)</f>
        <v>-92.150955620343396</v>
      </c>
      <c r="H7" s="2">
        <f>NPV(H6,$B3:$V$3)*(1+H6)</f>
        <v>-90.724356347857608</v>
      </c>
      <c r="I7" s="3"/>
    </row>
    <row r="8" spans="1:33" x14ac:dyDescent="0.2">
      <c r="A8" s="17" t="s">
        <v>37</v>
      </c>
      <c r="B8" s="2">
        <f>B7*(1+B6)^3</f>
        <v>-100</v>
      </c>
      <c r="C8" s="2">
        <f t="shared" ref="C8:H8" si="0">C7*(1+C6)^3</f>
        <v>-101.30700999999999</v>
      </c>
      <c r="D8" s="2">
        <f t="shared" si="0"/>
        <v>-102.62808000000001</v>
      </c>
      <c r="E8" s="2">
        <f t="shared" si="0"/>
        <v>-103.96326999999999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1:33" x14ac:dyDescent="0.2">
      <c r="AC9" s="21"/>
      <c r="AD9" s="25"/>
      <c r="AF9" s="28"/>
      <c r="AG9" s="25"/>
    </row>
    <row r="10" spans="1:33" x14ac:dyDescent="0.2">
      <c r="Y10" s="15"/>
    </row>
    <row r="21" spans="2:31" x14ac:dyDescent="0.2">
      <c r="B21" s="15">
        <f t="shared" ref="B21:G21" si="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6.0000000000000009</v>
      </c>
    </row>
    <row r="28" spans="2:31" x14ac:dyDescent="0.2">
      <c r="AC28" s="1"/>
    </row>
    <row r="29" spans="2:31" x14ac:dyDescent="0.2">
      <c r="B29" s="10"/>
      <c r="AC29" s="29"/>
      <c r="AE29" s="30"/>
    </row>
    <row r="30" spans="2:31" x14ac:dyDescent="0.2">
      <c r="AB30" s="11"/>
      <c r="AE30" s="31"/>
    </row>
    <row r="31" spans="2:31" x14ac:dyDescent="0.2">
      <c r="AC31" s="29"/>
      <c r="AE31" s="30"/>
    </row>
    <row r="33" spans="1:31" x14ac:dyDescent="0.2">
      <c r="A33" s="9"/>
    </row>
    <row r="37" spans="1:31" x14ac:dyDescent="0.2">
      <c r="AE37" s="32"/>
    </row>
    <row r="49" spans="2:8" x14ac:dyDescent="0.2">
      <c r="B49" s="1"/>
      <c r="C49" s="8"/>
      <c r="D49" s="8"/>
      <c r="E49" s="8"/>
      <c r="F49" s="8"/>
      <c r="G49" s="8"/>
      <c r="H49" s="8"/>
    </row>
  </sheetData>
  <mergeCells count="1">
    <mergeCell ref="B5:H5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8" sqref="B8"/>
    </sheetView>
  </sheetViews>
  <sheetFormatPr baseColWidth="10" defaultColWidth="8.7109375" defaultRowHeight="12.75" x14ac:dyDescent="0.2"/>
  <cols>
    <col min="1" max="1" width="10.85546875" customWidth="1"/>
  </cols>
  <sheetData>
    <row r="1" spans="1:12" x14ac:dyDescent="0.2">
      <c r="A1" s="16" t="s">
        <v>2</v>
      </c>
    </row>
    <row r="2" spans="1:12" x14ac:dyDescent="0.2">
      <c r="B2" s="72" t="s">
        <v>0</v>
      </c>
      <c r="C2" s="72"/>
      <c r="D2" s="72"/>
      <c r="E2" s="72"/>
      <c r="F2" s="72"/>
      <c r="G2" s="72"/>
      <c r="H2" s="72"/>
    </row>
    <row r="3" spans="1:12" x14ac:dyDescent="0.2">
      <c r="B3" s="11">
        <v>2020</v>
      </c>
      <c r="C3" s="16">
        <f t="shared" ref="C3:L3" si="0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x14ac:dyDescent="0.2">
      <c r="A4" s="16" t="s">
        <v>6</v>
      </c>
      <c r="B4" s="12">
        <v>-1000</v>
      </c>
      <c r="C4" s="12">
        <v>0</v>
      </c>
      <c r="D4" s="20">
        <f>C4</f>
        <v>0</v>
      </c>
      <c r="E4" s="20">
        <f t="shared" ref="E4:K4" si="1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1:12" x14ac:dyDescent="0.2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1:12" x14ac:dyDescent="0.2">
      <c r="B7" s="72" t="s">
        <v>1</v>
      </c>
      <c r="C7" s="72"/>
      <c r="D7" s="72"/>
      <c r="E7" s="72"/>
      <c r="F7" s="72"/>
      <c r="G7" s="72"/>
      <c r="H7" s="72"/>
    </row>
    <row r="8" spans="1:12" x14ac:dyDescent="0.2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12" x14ac:dyDescent="0.2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-577.58919310431111</v>
      </c>
      <c r="F9" s="2">
        <f>NPV(F8,$B4:$L$5)*(1+F8)</f>
        <v>-678.02676340930407</v>
      </c>
      <c r="G9" s="2">
        <f>NPV(G8,$B4:$L$5)*(1+G8)</f>
        <v>-752.81529387813418</v>
      </c>
      <c r="H9" s="2">
        <f>NPV(H8,$B4:$L$5)*(1+H8)</f>
        <v>-808.93553308639412</v>
      </c>
      <c r="I9" s="3"/>
    </row>
    <row r="10" spans="1:12" x14ac:dyDescent="0.2">
      <c r="B10" s="2"/>
      <c r="C10" s="2"/>
      <c r="D10" s="2"/>
      <c r="E10" s="2"/>
      <c r="F10" s="2"/>
      <c r="G10" s="2"/>
      <c r="H10" s="2"/>
    </row>
    <row r="23" spans="2:8" x14ac:dyDescent="0.2">
      <c r="C23" s="15">
        <f t="shared" ref="C23:H23" si="2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spans="2:8" x14ac:dyDescent="0.2">
      <c r="B31" s="10"/>
    </row>
  </sheetData>
  <mergeCells count="2">
    <mergeCell ref="B2:H2"/>
    <mergeCell ref="B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16" workbookViewId="0">
      <selection activeCell="B7" sqref="B7"/>
    </sheetView>
  </sheetViews>
  <sheetFormatPr baseColWidth="10" defaultColWidth="9.140625" defaultRowHeight="15" x14ac:dyDescent="0.25"/>
  <cols>
    <col min="1" max="1" width="21.7109375" style="50" bestFit="1" customWidth="1"/>
    <col min="2" max="16384" width="9.140625" style="50"/>
  </cols>
  <sheetData>
    <row r="1" spans="1:11" x14ac:dyDescent="0.25">
      <c r="A1" s="50" t="s">
        <v>20</v>
      </c>
      <c r="B1" s="50" t="s">
        <v>21</v>
      </c>
      <c r="C1" s="50" t="s">
        <v>22</v>
      </c>
    </row>
    <row r="2" spans="1:11" x14ac:dyDescent="0.25">
      <c r="A2" s="50" t="s">
        <v>23</v>
      </c>
      <c r="B2" s="51">
        <v>9850</v>
      </c>
      <c r="C2" s="52">
        <v>120000</v>
      </c>
    </row>
    <row r="3" spans="1:11" x14ac:dyDescent="0.25">
      <c r="A3" s="50" t="s">
        <v>24</v>
      </c>
      <c r="B3" s="53">
        <v>240</v>
      </c>
      <c r="C3" s="52">
        <v>2500</v>
      </c>
    </row>
    <row r="5" spans="1:11" x14ac:dyDescent="0.25">
      <c r="A5" s="50" t="s">
        <v>25</v>
      </c>
      <c r="B5" s="54">
        <f>RATE((C2/C3)-1,B3,-B2+B3)</f>
        <v>6.8797209428882802E-3</v>
      </c>
    </row>
    <row r="6" spans="1:11" x14ac:dyDescent="0.25">
      <c r="A6" s="50" t="s">
        <v>26</v>
      </c>
      <c r="B6" s="53">
        <v>15</v>
      </c>
    </row>
    <row r="7" spans="1:11" x14ac:dyDescent="0.25">
      <c r="A7" s="50" t="s">
        <v>27</v>
      </c>
      <c r="B7" s="55">
        <f>(1+B5)^B6-1</f>
        <v>0.10831678521144839</v>
      </c>
    </row>
    <row r="8" spans="1:11" x14ac:dyDescent="0.25">
      <c r="B8" s="55"/>
    </row>
    <row r="9" spans="1:11" x14ac:dyDescent="0.2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5">
      <c r="B10" s="53">
        <v>5</v>
      </c>
      <c r="C10" s="50">
        <f>B10+$B$10</f>
        <v>10</v>
      </c>
      <c r="D10" s="50">
        <f t="shared" ref="D10:J10" si="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x14ac:dyDescent="0.25">
      <c r="A11" s="50" t="str">
        <f>A7</f>
        <v>Årlig internrente</v>
      </c>
      <c r="B11" s="56">
        <f>(1+$B$5)^B10-1</f>
        <v>3.4875177743749486E-2</v>
      </c>
      <c r="C11" s="56">
        <f t="shared" ref="C11:K11" si="1">(1+$B$5)^C10-1</f>
        <v>7.0966633510156862E-2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0.22836609638144001</v>
      </c>
      <c r="H11" s="56">
        <f t="shared" si="1"/>
        <v>0.27120558232713843</v>
      </c>
      <c r="I11" s="56">
        <f t="shared" si="1"/>
        <v>0.31553910295964371</v>
      </c>
      <c r="J11" s="56">
        <f t="shared" si="1"/>
        <v>0.36141876300421405</v>
      </c>
      <c r="K11" s="56">
        <f t="shared" si="1"/>
        <v>0.40889848434766107</v>
      </c>
    </row>
  </sheetData>
  <mergeCells count="1"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="140" zoomScaleNormal="140" workbookViewId="0">
      <selection activeCell="I27" sqref="I27"/>
    </sheetView>
  </sheetViews>
  <sheetFormatPr baseColWidth="10" defaultColWidth="8.7109375" defaultRowHeight="12.75" x14ac:dyDescent="0.2"/>
  <cols>
    <col min="1" max="1" width="18.28515625" customWidth="1"/>
  </cols>
  <sheetData>
    <row r="1" spans="1:4" x14ac:dyDescent="0.2">
      <c r="B1">
        <v>0</v>
      </c>
      <c r="C1">
        <v>8</v>
      </c>
      <c r="D1">
        <v>60</v>
      </c>
    </row>
    <row r="2" spans="1:4" x14ac:dyDescent="0.2">
      <c r="A2" t="s">
        <v>30</v>
      </c>
      <c r="B2">
        <v>0</v>
      </c>
      <c r="C2" s="57" t="s">
        <v>28</v>
      </c>
      <c r="D2">
        <v>0</v>
      </c>
    </row>
    <row r="3" spans="1:4" x14ac:dyDescent="0.2">
      <c r="A3" t="s">
        <v>31</v>
      </c>
      <c r="B3">
        <v>0</v>
      </c>
      <c r="C3">
        <v>0</v>
      </c>
      <c r="D3" s="58" t="s">
        <v>29</v>
      </c>
    </row>
    <row r="4" spans="1:4" x14ac:dyDescent="0.2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tabSelected="1" zoomScale="110" zoomScaleNormal="110" workbookViewId="0"/>
  </sheetViews>
  <sheetFormatPr baseColWidth="10" defaultRowHeight="15" outlineLevelRow="1" x14ac:dyDescent="0.25"/>
  <cols>
    <col min="1" max="1" width="18.5703125" style="34" customWidth="1"/>
    <col min="2" max="2" width="9" style="34" customWidth="1"/>
    <col min="3" max="7" width="10.28515625" style="34" customWidth="1"/>
    <col min="8" max="8" width="14.42578125" style="34" customWidth="1"/>
    <col min="9" max="11" width="9.28515625" style="34" bestFit="1" customWidth="1"/>
    <col min="12" max="12" width="22.85546875" style="34" customWidth="1"/>
    <col min="13" max="13" width="25.5703125" style="34" customWidth="1"/>
    <col min="14" max="14" width="9.28515625" style="34" bestFit="1" customWidth="1"/>
    <col min="15" max="16384" width="11.42578125" style="34"/>
  </cols>
  <sheetData>
    <row r="1" spans="1:14" ht="36.75" customHeight="1" outlineLevel="1" x14ac:dyDescent="0.25">
      <c r="A1" s="34" t="s">
        <v>2</v>
      </c>
    </row>
    <row r="2" spans="1:14" outlineLevel="1" x14ac:dyDescent="0.25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outlineLevel="1" x14ac:dyDescent="0.25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1:14" outlineLevel="1" x14ac:dyDescent="0.25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1:14" outlineLevel="1" x14ac:dyDescent="0.25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outlineLevel="1" x14ac:dyDescent="0.25">
      <c r="A6" s="34" t="s">
        <v>15</v>
      </c>
      <c r="C6" s="44">
        <f>B2*B3</f>
        <v>150000</v>
      </c>
      <c r="G6" s="44">
        <f>-C6</f>
        <v>-150000</v>
      </c>
    </row>
    <row r="7" spans="1:14" outlineLevel="1" x14ac:dyDescent="0.25">
      <c r="A7" s="34" t="s">
        <v>16</v>
      </c>
      <c r="B7" s="45">
        <v>2.5000000000000001E-3</v>
      </c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outlineLevel="1" x14ac:dyDescent="0.25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14" outlineLevel="1" x14ac:dyDescent="0.25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14" outlineLevel="1" x14ac:dyDescent="0.25">
      <c r="A10" s="36" t="s">
        <v>18</v>
      </c>
      <c r="C10" s="59">
        <f>IRR(C9:G9)</f>
        <v>2.3333333333509731E-2</v>
      </c>
    </row>
    <row r="11" spans="1:14" outlineLevel="1" x14ac:dyDescent="0.25">
      <c r="A11" s="36" t="s">
        <v>19</v>
      </c>
      <c r="C11" s="68">
        <f>(1+C10)^4-1</f>
        <v>9.6651111235324105E-2</v>
      </c>
    </row>
    <row r="13" spans="1:14" x14ac:dyDescent="0.25">
      <c r="B13" s="74" t="s">
        <v>35</v>
      </c>
      <c r="C13" s="74"/>
      <c r="D13" s="74"/>
      <c r="E13" s="74"/>
      <c r="F13" s="74"/>
      <c r="G13" s="74"/>
    </row>
    <row r="14" spans="1:14" x14ac:dyDescent="0.2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14" ht="15.75" thickBot="1" x14ac:dyDescent="0.3">
      <c r="A15" s="63" t="s">
        <v>32</v>
      </c>
      <c r="B15" s="67">
        <f>0.16986*100</f>
        <v>16.986000000000001</v>
      </c>
      <c r="C15" s="67">
        <f>0.09665*100</f>
        <v>9.6649999999999991</v>
      </c>
      <c r="D15" s="67">
        <f>0.08243*100</f>
        <v>8.2430000000000003</v>
      </c>
      <c r="E15" s="67">
        <f>0.07638*100</f>
        <v>7.6379999999999999</v>
      </c>
      <c r="F15" s="67">
        <f>0.07303*100</f>
        <v>7.3029999999999999</v>
      </c>
      <c r="G15" s="67">
        <f>0.07186*100</f>
        <v>7.1859999999999991</v>
      </c>
    </row>
    <row r="16" spans="1:14" ht="15.75" thickTop="1" x14ac:dyDescent="0.25"/>
    <row r="17" spans="2:7" x14ac:dyDescent="0.25">
      <c r="B17" s="64"/>
      <c r="C17" s="64"/>
      <c r="D17" s="64"/>
      <c r="E17" s="64"/>
      <c r="F17" s="64"/>
      <c r="G17" s="64"/>
    </row>
    <row r="18" spans="2:7" x14ac:dyDescent="0.25">
      <c r="B18" s="65"/>
      <c r="C18" s="66"/>
      <c r="D18" s="66"/>
      <c r="E18" s="66"/>
      <c r="F18" s="66"/>
      <c r="G18" s="66"/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7" zoomScale="120" zoomScaleNormal="120" workbookViewId="0">
      <selection activeCell="J26" sqref="J26"/>
    </sheetView>
  </sheetViews>
  <sheetFormatPr baseColWidth="10" defaultColWidth="8.7109375" defaultRowHeight="12.75" x14ac:dyDescent="0.2"/>
  <sheetData>
    <row r="1" spans="1:6" x14ac:dyDescent="0.2">
      <c r="B1" s="72" t="s">
        <v>34</v>
      </c>
      <c r="C1" s="72"/>
      <c r="D1" s="72"/>
      <c r="E1" s="72"/>
      <c r="F1" s="72"/>
    </row>
    <row r="2" spans="1:6" x14ac:dyDescent="0.2"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zoomScale="110" zoomScaleNormal="110" workbookViewId="0">
      <selection activeCell="A7" sqref="A7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15.6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x14ac:dyDescent="0.2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x14ac:dyDescent="0.2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14" ht="15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x14ac:dyDescent="0.2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14" ht="15" x14ac:dyDescent="0.2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14" ht="15" x14ac:dyDescent="0.25">
      <c r="A10" s="36" t="s">
        <v>18</v>
      </c>
      <c r="B10" s="34"/>
      <c r="C10" s="48">
        <f>IRR(C9:G9)</f>
        <v>2.0000000000000018E-2</v>
      </c>
      <c r="D10" s="34"/>
      <c r="E10" s="34"/>
      <c r="F10" s="34"/>
      <c r="G10" s="34"/>
    </row>
    <row r="11" spans="1:14" ht="15" x14ac:dyDescent="0.25">
      <c r="A11" s="36" t="s">
        <v>19</v>
      </c>
      <c r="B11" s="34"/>
      <c r="C11" s="49">
        <f>(1+C10)^4-1</f>
        <v>8.2432159999999977E-2</v>
      </c>
      <c r="D11" s="34"/>
      <c r="E11" s="34"/>
      <c r="F11" s="34"/>
      <c r="G11" s="34"/>
    </row>
  </sheetData>
  <mergeCells count="1">
    <mergeCell ref="C4:G4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opLeftCell="A15" zoomScale="110" zoomScaleNormal="110" workbookViewId="0">
      <selection activeCell="C15" sqref="C15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36.75" hidden="1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 x14ac:dyDescent="0.25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hidden="1" outlineLevel="1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hidden="1" outlineLevel="1" x14ac:dyDescent="0.25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14" ht="15" hidden="1" outlineLevel="1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hidden="1" outlineLevel="1" x14ac:dyDescent="0.25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14" ht="15" hidden="1" outlineLevel="1" x14ac:dyDescent="0.25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14" ht="15" hidden="1" outlineLevel="1" x14ac:dyDescent="0.25">
      <c r="A10" s="36" t="s">
        <v>18</v>
      </c>
      <c r="B10" s="34"/>
      <c r="C10" s="59">
        <f>IRR(C9:G9)</f>
        <v>1.7500000000000071E-2</v>
      </c>
      <c r="D10" s="34"/>
      <c r="E10" s="34"/>
      <c r="F10" s="34"/>
      <c r="G10" s="34"/>
    </row>
    <row r="11" spans="1:14" ht="15" hidden="1" outlineLevel="1" x14ac:dyDescent="0.25">
      <c r="A11" s="36" t="s">
        <v>19</v>
      </c>
      <c r="B11" s="34"/>
      <c r="C11" s="60">
        <f>(1+C10)^4-1</f>
        <v>7.1859031289062791E-2</v>
      </c>
      <c r="D11" s="34"/>
      <c r="E11" s="34"/>
      <c r="F11" s="34"/>
      <c r="G11" s="34"/>
    </row>
    <row r="12" spans="1:14" collapsed="1" x14ac:dyDescent="0.2"/>
    <row r="13" spans="1:14" x14ac:dyDescent="0.2">
      <c r="B13" s="75" t="s">
        <v>33</v>
      </c>
      <c r="C13" s="75"/>
      <c r="D13" s="75"/>
      <c r="E13" s="75"/>
      <c r="F13" s="75"/>
      <c r="G13" s="75"/>
    </row>
    <row r="14" spans="1:14" x14ac:dyDescent="0.2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14" x14ac:dyDescent="0.2">
      <c r="A15" s="35" t="s">
        <v>32</v>
      </c>
      <c r="B15" s="39">
        <v>0.17</v>
      </c>
      <c r="C15" s="41">
        <v>9.7000000000000003E-2</v>
      </c>
      <c r="D15" s="41">
        <v>8.2000000000000003E-2</v>
      </c>
      <c r="E15" s="41">
        <v>7.5999999999999998E-2</v>
      </c>
      <c r="F15" s="41">
        <v>7.2999999999999995E-2</v>
      </c>
      <c r="G15" s="41">
        <v>7.1999999999999995E-2</v>
      </c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 9.2</vt:lpstr>
      <vt:lpstr>Figur 9.3</vt:lpstr>
      <vt:lpstr>Figur 9.4</vt:lpstr>
      <vt:lpstr>Figur 9.6</vt:lpstr>
      <vt:lpstr>Figur 9.7</vt:lpstr>
      <vt:lpstr>Figur 9.8</vt:lpstr>
      <vt:lpstr>Figur 9.9</vt:lpstr>
      <vt:lpstr>Tabell 9.1</vt:lpstr>
      <vt:lpstr>Tabell 9.2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2019-12-19T07:52:35Z</dcterms:modified>
</cp:coreProperties>
</file>