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B2E238AA-394A-4713-AD06-6E19DCC7BD79}" xr6:coauthVersionLast="45" xr6:coauthVersionMax="45" xr10:uidLastSave="{00000000-0000-0000-0000-000000000000}"/>
  <bookViews>
    <workbookView xWindow="30000" yWindow="480" windowWidth="21015" windowHeight="13890" activeTab="1" xr2:uid="{00000000-000D-0000-FFFF-FFFF00000000}"/>
  </bookViews>
  <sheets>
    <sheet name="Oppgave 9.1a" sheetId="9" r:id="rId1"/>
    <sheet name="Oppgave 9.1b" sheetId="7" r:id="rId2"/>
    <sheet name="Oppgave 9.2" sheetId="2" r:id="rId3"/>
    <sheet name="Oppgave 9.3a" sheetId="3" r:id="rId4"/>
    <sheet name="Oppgave 9.3b" sheetId="10" r:id="rId5"/>
    <sheet name="Oppgave 9.4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C9" i="10"/>
  <c r="C15" i="10" s="1"/>
  <c r="D15" i="10" s="1"/>
  <c r="C6" i="10"/>
  <c r="C14" i="10" l="1"/>
  <c r="D14" i="10" s="1"/>
  <c r="D10" i="10"/>
  <c r="C12" i="10"/>
  <c r="C16" i="10" s="1"/>
  <c r="D16" i="10" s="1"/>
  <c r="D17" i="10" s="1"/>
  <c r="D9" i="10"/>
  <c r="B21" i="2"/>
  <c r="D12" i="10" l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L47" i="9"/>
  <c r="L48" i="9" s="1"/>
  <c r="L49" i="9" s="1"/>
  <c r="L50" i="9" s="1"/>
  <c r="L51" i="9" s="1"/>
  <c r="K47" i="9"/>
  <c r="K48" i="9" s="1"/>
  <c r="K49" i="9" s="1"/>
  <c r="K50" i="9" s="1"/>
  <c r="K51" i="9" s="1"/>
  <c r="E7" i="9"/>
  <c r="E6" i="9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E5" i="9"/>
  <c r="C5" i="9"/>
  <c r="D5" i="9" s="1"/>
  <c r="E4" i="9"/>
  <c r="D4" i="9"/>
  <c r="F4" i="9" s="1"/>
  <c r="F5" i="9" l="1"/>
  <c r="C6" i="9"/>
  <c r="D6" i="9" l="1"/>
  <c r="C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L34" i="7"/>
  <c r="L35" i="7" s="1"/>
  <c r="L36" i="7" s="1"/>
  <c r="L37" i="7" s="1"/>
  <c r="L38" i="7" s="1"/>
  <c r="K34" i="7"/>
  <c r="K35" i="7" s="1"/>
  <c r="K36" i="7" s="1"/>
  <c r="K37" i="7" s="1"/>
  <c r="K38" i="7" s="1"/>
  <c r="U8" i="7"/>
  <c r="U9" i="7" s="1"/>
  <c r="U10" i="7" s="1"/>
  <c r="U11" i="7" s="1"/>
  <c r="U12" i="7" s="1"/>
  <c r="U13" i="7" s="1"/>
  <c r="U14" i="7" s="1"/>
  <c r="U15" i="7" s="1"/>
  <c r="E6" i="7"/>
  <c r="C6" i="7"/>
  <c r="D6" i="7" s="1"/>
  <c r="E5" i="7"/>
  <c r="D5" i="7"/>
  <c r="C8" i="9" l="1"/>
  <c r="D7" i="9"/>
  <c r="F7" i="9" s="1"/>
  <c r="F6" i="9"/>
  <c r="F5" i="7"/>
  <c r="F6" i="7"/>
  <c r="C7" i="7"/>
  <c r="D8" i="9" l="1"/>
  <c r="F8" i="9" s="1"/>
  <c r="C9" i="9"/>
  <c r="D7" i="7"/>
  <c r="C8" i="7"/>
  <c r="D9" i="9" l="1"/>
  <c r="F9" i="9" s="1"/>
  <c r="C10" i="9"/>
  <c r="D8" i="7"/>
  <c r="F8" i="7" s="1"/>
  <c r="C9" i="7"/>
  <c r="F7" i="7"/>
  <c r="F7" i="4"/>
  <c r="E6" i="4"/>
  <c r="D5" i="4"/>
  <c r="C6" i="4"/>
  <c r="C7" i="4"/>
  <c r="C8" i="4"/>
  <c r="C5" i="4"/>
  <c r="C4" i="4"/>
  <c r="H4" i="4" s="1"/>
  <c r="B5" i="4"/>
  <c r="C6" i="3"/>
  <c r="B15" i="3"/>
  <c r="B14" i="3"/>
  <c r="B12" i="3"/>
  <c r="B16" i="3" s="1"/>
  <c r="C10" i="3"/>
  <c r="D10" i="3" s="1"/>
  <c r="C9" i="3"/>
  <c r="D9" i="3" s="1"/>
  <c r="C11" i="3"/>
  <c r="B5" i="2"/>
  <c r="C9" i="2"/>
  <c r="C8" i="2"/>
  <c r="H5" i="4" l="1"/>
  <c r="C11" i="9"/>
  <c r="D10" i="9"/>
  <c r="F10" i="9" s="1"/>
  <c r="B6" i="4"/>
  <c r="D9" i="7"/>
  <c r="C10" i="7"/>
  <c r="C14" i="3"/>
  <c r="D14" i="3" s="1"/>
  <c r="C15" i="3"/>
  <c r="D15" i="3" s="1"/>
  <c r="C12" i="3"/>
  <c r="C10" i="2"/>
  <c r="D9" i="2"/>
  <c r="C12" i="9" l="1"/>
  <c r="D11" i="9"/>
  <c r="F11" i="9" s="1"/>
  <c r="H6" i="4"/>
  <c r="B7" i="4"/>
  <c r="F9" i="7"/>
  <c r="D10" i="7"/>
  <c r="F10" i="7" s="1"/>
  <c r="C11" i="7"/>
  <c r="D12" i="3"/>
  <c r="C16" i="3"/>
  <c r="D16" i="3" s="1"/>
  <c r="E9" i="2"/>
  <c r="D10" i="2"/>
  <c r="B15" i="2" s="1"/>
  <c r="D12" i="9" l="1"/>
  <c r="F12" i="9" s="1"/>
  <c r="C13" i="9"/>
  <c r="B8" i="4"/>
  <c r="H8" i="4" s="1"/>
  <c r="H7" i="4"/>
  <c r="D11" i="7"/>
  <c r="C12" i="7"/>
  <c r="D17" i="3"/>
  <c r="F9" i="2"/>
  <c r="E10" i="2"/>
  <c r="C14" i="9" l="1"/>
  <c r="D13" i="9"/>
  <c r="F13" i="9" s="1"/>
  <c r="D12" i="7"/>
  <c r="F12" i="7" s="1"/>
  <c r="C13" i="7"/>
  <c r="F11" i="7"/>
  <c r="G9" i="2"/>
  <c r="F10" i="2"/>
  <c r="C15" i="9" l="1"/>
  <c r="D14" i="9"/>
  <c r="F14" i="9" s="1"/>
  <c r="D13" i="7"/>
  <c r="F13" i="7" s="1"/>
  <c r="C14" i="7"/>
  <c r="H9" i="2"/>
  <c r="G10" i="2"/>
  <c r="D15" i="9" l="1"/>
  <c r="F15" i="9" s="1"/>
  <c r="C16" i="9"/>
  <c r="C15" i="7"/>
  <c r="D14" i="7"/>
  <c r="F14" i="7" s="1"/>
  <c r="I9" i="2"/>
  <c r="H10" i="2"/>
  <c r="C17" i="9" l="1"/>
  <c r="D16" i="9"/>
  <c r="F16" i="9" s="1"/>
  <c r="C16" i="7"/>
  <c r="D15" i="7"/>
  <c r="F15" i="7" s="1"/>
  <c r="J9" i="2"/>
  <c r="I10" i="2"/>
  <c r="C18" i="9" l="1"/>
  <c r="D17" i="9"/>
  <c r="F17" i="9" s="1"/>
  <c r="C17" i="7"/>
  <c r="D16" i="7"/>
  <c r="F16" i="7" s="1"/>
  <c r="K9" i="2"/>
  <c r="J10" i="2"/>
  <c r="D18" i="9" l="1"/>
  <c r="F18" i="9" s="1"/>
  <c r="C19" i="9"/>
  <c r="C18" i="7"/>
  <c r="D17" i="7"/>
  <c r="F17" i="7" s="1"/>
  <c r="L9" i="2"/>
  <c r="K10" i="2"/>
  <c r="C20" i="9" l="1"/>
  <c r="D19" i="9"/>
  <c r="F19" i="9" s="1"/>
  <c r="D18" i="7"/>
  <c r="F18" i="7" s="1"/>
  <c r="C19" i="7"/>
  <c r="M9" i="2"/>
  <c r="L10" i="2"/>
  <c r="C21" i="9" l="1"/>
  <c r="D20" i="9"/>
  <c r="F20" i="9" s="1"/>
  <c r="D19" i="7"/>
  <c r="F19" i="7" s="1"/>
  <c r="C20" i="7"/>
  <c r="N9" i="2"/>
  <c r="N10" i="2" s="1"/>
  <c r="M10" i="2"/>
  <c r="D21" i="9" l="1"/>
  <c r="F21" i="9" s="1"/>
  <c r="C22" i="9"/>
  <c r="D20" i="7"/>
  <c r="F20" i="7" s="1"/>
  <c r="C21" i="7"/>
  <c r="O10" i="2"/>
  <c r="C23" i="9" l="1"/>
  <c r="D22" i="9"/>
  <c r="F22" i="9" s="1"/>
  <c r="D21" i="7"/>
  <c r="F21" i="7" s="1"/>
  <c r="C22" i="7"/>
  <c r="C24" i="9" l="1"/>
  <c r="D24" i="9" s="1"/>
  <c r="D23" i="9"/>
  <c r="F23" i="9" s="1"/>
  <c r="D22" i="7"/>
  <c r="F22" i="7" s="1"/>
  <c r="C23" i="7"/>
  <c r="F24" i="9" l="1"/>
  <c r="F25" i="9" s="1"/>
  <c r="D25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Eier: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N9.2
Fet font angir inngangsverdi, dvs. data du må legge inn. Vanlig font betyr utgangsverdi, d</t>
        </r>
        <r>
          <rPr>
            <sz val="9"/>
            <color indexed="81"/>
            <rFont val="Tahoma"/>
            <family val="2"/>
          </rPr>
          <t>vs. beregnede tall.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imes New Roman"/>
            <family val="1"/>
          </rPr>
          <t>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<sst xmlns="http://schemas.openxmlformats.org/spreadsheetml/2006/main" count="83" uniqueCount="52">
  <si>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</si>
  <si>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</si>
  <si>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</si>
  <si>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</si>
  <si>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</si>
  <si>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</si>
  <si>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</t>
  </si>
  <si>
    <t>Nåverdi</t>
  </si>
  <si>
    <t>Internrente</t>
  </si>
  <si>
    <t>pr.månd</t>
  </si>
  <si>
    <t>Investering (kroner)</t>
  </si>
  <si>
    <t>Kapitalkostnad</t>
  </si>
  <si>
    <t>År</t>
  </si>
  <si>
    <t>Lånerente</t>
  </si>
  <si>
    <t>Låneopptak (kroner)</t>
  </si>
  <si>
    <t>Løpetid (år)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</si>
  <si>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</si>
  <si>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</si>
  <si>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</si>
  <si>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</si>
  <si>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</si>
  <si>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</si>
  <si>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 xml:space="preserve">Utrangering etter </t>
  </si>
  <si>
    <t>1 år</t>
  </si>
  <si>
    <t>2 år</t>
  </si>
  <si>
    <t>3 år</t>
  </si>
  <si>
    <t>4 år</t>
  </si>
  <si>
    <t>5 år</t>
  </si>
  <si>
    <t>Kapitalkostnad (pr. måned)</t>
  </si>
  <si>
    <t>Kapitalkostnad (pr. år)</t>
  </si>
  <si>
    <t>Pris (kr./liter)</t>
  </si>
  <si>
    <t>Nåværende</t>
  </si>
  <si>
    <t>Økte vedlikehold</t>
  </si>
  <si>
    <t>Levetid</t>
  </si>
  <si>
    <t>Differanse-</t>
  </si>
  <si>
    <t>Disk.faktor</t>
  </si>
  <si>
    <t>kontantstrøm</t>
  </si>
  <si>
    <t xml:space="preserve"> n </t>
  </si>
  <si>
    <t>Les dette</t>
  </si>
  <si>
    <t>Delspørsmål b</t>
  </si>
  <si>
    <t>Delspørsmål a</t>
  </si>
  <si>
    <t>Delspørsmål c</t>
  </si>
  <si>
    <t>Årlig betaling</t>
  </si>
  <si>
    <t>Salgsvolum (tusen enheter)</t>
  </si>
  <si>
    <t>Samlet dekningsbidrag (tusen kroner)</t>
  </si>
  <si>
    <t>Omsetning (tusen kroner)</t>
  </si>
  <si>
    <t>Dekningsbidrag (kroner/enhet)</t>
  </si>
  <si>
    <t>Tap på krav (tusen kroner)</t>
  </si>
  <si>
    <t>Kapitalbinding debitorer (tusen kroner)</t>
  </si>
  <si>
    <t>Rentetap på kapitalbinding debitorer (tusen kroner)</t>
  </si>
  <si>
    <t>Økning resultat</t>
  </si>
  <si>
    <t>Endring resultat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</si>
</sst>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"/>
    <numFmt numFmtId="165" formatCode="0.0"/>
    <numFmt numFmtId="166" formatCode="#,##0.000000"/>
    <numFmt numFmtId="167" formatCode="_ * #,##0.0_ ;_ * \-#,##0.0_ ;_ * &quot;-&quot;??_ ;_ @_ "/>
    <numFmt numFmtId="168" formatCode="_ * #,##0_ ;_ * \-#,##0_ ;_ * &quot;-&quot;??_ ;_ @_ "/>
    <numFmt numFmtId="169" formatCode="0.0\ %"/>
    <numFmt numFmtId="171" formatCode="_(* #,##0.00_);_(* \(#,##0.00\);_(* &quot;-&quot;??_);_(@_)"/>
    <numFmt numFmtId="172" formatCode="#,##0.0000"/>
    <numFmt numFmtId="173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8" fontId="0" fillId="0" borderId="0" xfId="1" applyNumberFormat="1" applyFont="1"/>
    <xf numFmtId="2" fontId="2" fillId="0" borderId="0" xfId="0" applyNumberFormat="1" applyFont="1"/>
    <xf numFmtId="2" fontId="0" fillId="0" borderId="0" xfId="0" applyNumberFormat="1"/>
    <xf numFmtId="0" fontId="3" fillId="0" borderId="0" xfId="0" applyFont="1"/>
    <xf numFmtId="167" fontId="2" fillId="0" borderId="0" xfId="1" applyNumberFormat="1" applyFont="1"/>
    <xf numFmtId="168" fontId="2" fillId="0" borderId="0" xfId="1" applyNumberFormat="1" applyFont="1"/>
    <xf numFmtId="0" fontId="0" fillId="0" borderId="0" xfId="0" applyAlignment="1">
      <alignment horizontal="right"/>
    </xf>
    <xf numFmtId="43" fontId="0" fillId="0" borderId="0" xfId="0" applyNumberFormat="1"/>
    <xf numFmtId="169" fontId="2" fillId="0" borderId="0" xfId="0" applyNumberFormat="1" applyFont="1"/>
    <xf numFmtId="169" fontId="0" fillId="0" borderId="0" xfId="0" applyNumberFormat="1"/>
    <xf numFmtId="172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2" xfId="0" applyNumberForma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8" fontId="9" fillId="0" borderId="0" xfId="1" applyNumberFormat="1" applyFont="1"/>
    <xf numFmtId="167" fontId="9" fillId="0" borderId="0" xfId="1" applyNumberFormat="1" applyFont="1"/>
    <xf numFmtId="165" fontId="9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1" xfId="0" applyNumberFormat="1" applyFont="1" applyBorder="1"/>
    <xf numFmtId="1" fontId="8" fillId="0" borderId="1" xfId="0" applyNumberFormat="1" applyFont="1" applyBorder="1"/>
    <xf numFmtId="3" fontId="8" fillId="0" borderId="2" xfId="0" applyNumberFormat="1" applyFont="1" applyBorder="1"/>
    <xf numFmtId="4" fontId="8" fillId="0" borderId="0" xfId="0" applyNumberFormat="1" applyFont="1"/>
    <xf numFmtId="168" fontId="8" fillId="0" borderId="0" xfId="1" applyNumberFormat="1" applyFont="1"/>
    <xf numFmtId="0" fontId="10" fillId="0" borderId="0" xfId="0" applyFont="1"/>
    <xf numFmtId="10" fontId="9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horizontal="center"/>
    </xf>
    <xf numFmtId="2" fontId="9" fillId="0" borderId="0" xfId="0" applyNumberFormat="1" applyFont="1"/>
    <xf numFmtId="166" fontId="8" fillId="0" borderId="0" xfId="0" applyNumberFormat="1" applyFont="1"/>
    <xf numFmtId="173" fontId="8" fillId="0" borderId="0" xfId="0" applyNumberFormat="1" applyFont="1"/>
    <xf numFmtId="9" fontId="9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 2" xfId="5" xr:uid="{00000000-0005-0000-0000-000001000000}"/>
    <cellStyle name="Komma" xfId="1" builtinId="3"/>
    <cellStyle name="Normal" xfId="0" builtinId="0"/>
    <cellStyle name="Normal 2" xfId="3" xr:uid="{00000000-0005-0000-0000-000003000000}"/>
    <cellStyle name="Percent 2" xfId="4" xr:uid="{00000000-0005-0000-0000-00000500000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'Oppgave 9.1b'!$U$7:$U$15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AE-4588-824F-5A6CDF7FB14C}"/>
            </c:ext>
          </c:extLst>
        </c:ser>
        <c:ser>
          <c:idx val="1"/>
          <c:order val="1"/>
          <c:marker>
            <c:symbol val="none"/>
          </c:marker>
          <c:val>
            <c:numRef>
              <c:f>'Oppgave 9.1b'!$V$7:$V$15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AE-4588-824F-5A6CDF7F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6048"/>
        <c:axId val="101107968"/>
      </c:lineChart>
      <c:catAx>
        <c:axId val="101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Kapitalkostnad</a:t>
                </a:r>
                <a:r>
                  <a:rPr lang="en-US"/>
                  <a:t> </a:t>
                </a:r>
                <a:r>
                  <a:rPr lang="en-US" b="0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7968"/>
        <c:crosses val="autoZero"/>
        <c:auto val="1"/>
        <c:lblAlgn val="ctr"/>
        <c:lblOffset val="100"/>
        <c:noMultiLvlLbl val="0"/>
      </c:catAx>
      <c:valAx>
        <c:axId val="101107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6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322203874743"/>
          <c:y val="0.13358369215143281"/>
          <c:w val="0.87105102599261208"/>
          <c:h val="0.7698951433680866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9.1b'!$K$33:$K$38</c:f>
              <c:numCache>
                <c:formatCode>General</c:formatCode>
                <c:ptCount val="6"/>
                <c:pt idx="0">
                  <c:v>6.11</c:v>
                </c:pt>
                <c:pt idx="1">
                  <c:v>6.11</c:v>
                </c:pt>
                <c:pt idx="2">
                  <c:v>6.11</c:v>
                </c:pt>
                <c:pt idx="3">
                  <c:v>6.11</c:v>
                </c:pt>
                <c:pt idx="4">
                  <c:v>6.11</c:v>
                </c:pt>
                <c:pt idx="5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2-4DDD-ADB3-413C7266195A}"/>
            </c:ext>
          </c:extLst>
        </c:ser>
        <c:ser>
          <c:idx val="1"/>
          <c:order val="1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9.1b'!$L$33:$L$38</c:f>
              <c:numCache>
                <c:formatCode>General</c:formatCode>
                <c:ptCount val="6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2-4DDD-ADB3-413C726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50080"/>
        <c:axId val="111715840"/>
      </c:lineChart>
      <c:catAx>
        <c:axId val="1011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Årlig innbetalingsoverskudd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715840"/>
        <c:crosses val="autoZero"/>
        <c:auto val="1"/>
        <c:lblAlgn val="ctr"/>
        <c:lblOffset val="100"/>
        <c:noMultiLvlLbl val="0"/>
      </c:catAx>
      <c:valAx>
        <c:axId val="111715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50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12</xdr:row>
      <xdr:rowOff>180975</xdr:rowOff>
    </xdr:from>
    <xdr:to>
      <xdr:col>15</xdr:col>
      <xdr:colOff>47625</xdr:colOff>
      <xdr:row>26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772F14D-4629-4E6B-99FE-EB2311539E47}"/>
            </a:ext>
          </a:extLst>
        </xdr:cNvPr>
        <xdr:cNvCxnSpPr/>
      </xdr:nvCxnSpPr>
      <xdr:spPr>
        <a:xfrm flipV="1">
          <a:off x="9867900" y="2390775"/>
          <a:ext cx="9525" cy="2397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282121</xdr:colOff>
      <xdr:row>23</xdr:row>
      <xdr:rowOff>82701</xdr:rowOff>
    </xdr:from>
    <xdr:to>
      <xdr:col>14</xdr:col>
      <xdr:colOff>291646</xdr:colOff>
      <xdr:row>36</xdr:row>
      <xdr:rowOff>81643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95A93F0-B39F-43E1-BEE7-16C1A661A77B}"/>
            </a:ext>
          </a:extLst>
        </xdr:cNvPr>
        <xdr:cNvCxnSpPr/>
      </xdr:nvCxnSpPr>
      <xdr:spPr>
        <a:xfrm flipV="1">
          <a:off x="9480550" y="4255558"/>
          <a:ext cx="9525" cy="23575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85726</xdr:colOff>
      <xdr:row>19</xdr:row>
      <xdr:rowOff>121707</xdr:rowOff>
    </xdr:from>
    <xdr:to>
      <xdr:col>33</xdr:col>
      <xdr:colOff>409576</xdr:colOff>
      <xdr:row>37</xdr:row>
      <xdr:rowOff>150282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412750</xdr:colOff>
      <xdr:row>3</xdr:row>
      <xdr:rowOff>180974</xdr:rowOff>
    </xdr:from>
    <xdr:to>
      <xdr:col>16</xdr:col>
      <xdr:colOff>431799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558800</xdr:colOff>
      <xdr:row>8</xdr:row>
      <xdr:rowOff>104775</xdr:rowOff>
    </xdr:from>
    <xdr:to>
      <xdr:col>14</xdr:col>
      <xdr:colOff>568325</xdr:colOff>
      <xdr:row>21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9779000" y="14382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8</xdr:row>
      <xdr:rowOff>64558</xdr:rowOff>
    </xdr:from>
    <xdr:to>
      <xdr:col>10</xdr:col>
      <xdr:colOff>104775</xdr:colOff>
      <xdr:row>21</xdr:row>
      <xdr:rowOff>63500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877050" y="1398058"/>
          <a:ext cx="9525" cy="24754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117929</xdr:colOff>
      <xdr:row>5</xdr:row>
      <xdr:rowOff>36286</xdr:rowOff>
    </xdr:from>
    <xdr:to>
      <xdr:col>40</xdr:col>
      <xdr:colOff>374239</xdr:colOff>
      <xdr:row>17</xdr:row>
      <xdr:rowOff>78191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FC3B471-7742-470F-88D5-42BA6C9B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9715" y="943429"/>
          <a:ext cx="3295238" cy="221904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0.30656</cdr:x>
      <cdr:y>0.03581</cdr:y>
    </cdr:from>
    <cdr:to>
      <cdr:x>0.31</cdr:x>
      <cdr:y>0.83418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4108867-F1F5-4002-B559-7AC3166817EB}"/>
            </a:ext>
          </a:extLst>
        </cdr:cNvPr>
        <cdr:cNvCxnSpPr/>
      </cdr:nvCxnSpPr>
      <cdr:spPr>
        <a:xfrm xmlns:a="http://schemas.openxmlformats.org/drawingml/2006/main">
          <a:off x="1781175" y="123826"/>
          <a:ext cx="19990" cy="27603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0.63279</cdr:x>
      <cdr:y>0.06612</cdr:y>
    </cdr:from>
    <cdr:to>
      <cdr:x>0.63511</cdr:x>
      <cdr:y>0.84709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36CFC9BD-08A1-49DA-928D-37C61049C923}"/>
            </a:ext>
          </a:extLst>
        </cdr:cNvPr>
        <cdr:cNvCxnSpPr/>
      </cdr:nvCxnSpPr>
      <cdr:spPr>
        <a:xfrm xmlns:a="http://schemas.openxmlformats.org/drawingml/2006/main">
          <a:off x="3676650" y="228601"/>
          <a:ext cx="13485" cy="27002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0.2599</cdr:x>
      <cdr:y>0.07151</cdr:y>
    </cdr:from>
    <cdr:to>
      <cdr:x>0.79836</cdr:x>
      <cdr:y>0.9146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B3C0C22-5C70-48EC-830F-D52CE7AB9505}"/>
            </a:ext>
          </a:extLst>
        </cdr:cNvPr>
        <cdr:cNvCxnSpPr/>
      </cdr:nvCxnSpPr>
      <cdr:spPr>
        <a:xfrm xmlns:a="http://schemas.openxmlformats.org/drawingml/2006/main">
          <a:off x="1510070" y="247234"/>
          <a:ext cx="3128605" cy="291506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0.15225</cdr:x>
      <cdr:y>0.16021</cdr:y>
    </cdr:from>
    <cdr:to>
      <cdr:x>0.86678</cdr:x>
      <cdr:y>0.94394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B1CA1F8-56E4-44C6-B677-4E8D9E03F240}"/>
            </a:ext>
          </a:extLst>
        </cdr:cNvPr>
        <cdr:cNvCxnSpPr/>
      </cdr:nvCxnSpPr>
      <cdr:spPr>
        <a:xfrm xmlns:a="http://schemas.openxmlformats.org/drawingml/2006/main" flipV="1">
          <a:off x="838184" y="590551"/>
          <a:ext cx="3933841" cy="288897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480785</xdr:colOff>
      <xdr:row>1</xdr:row>
      <xdr:rowOff>18143</xdr:rowOff>
    </xdr:from>
    <xdr:to>
      <xdr:col>9</xdr:col>
      <xdr:colOff>567929</xdr:colOff>
      <xdr:row>13</xdr:row>
      <xdr:rowOff>79096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A5B495-75B4-4DE1-A769-3259FDAA6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2714" y="199572"/>
          <a:ext cx="3162358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zoomScaleNormal="100" workbookViewId="0"/>
  </sheetViews>
  <sheetFormatPr baseColWidth="10" defaultColWidth="8.7109375" defaultRowHeight="15" x14ac:dyDescent="0.25"/>
  <cols>
    <col min="4" max="4" width="13.85546875" customWidth="1"/>
    <col min="5" max="5" width="13.42578125" customWidth="1"/>
    <col min="24" max="34" width="8.7109375" customWidth="1"/>
  </cols>
  <sheetData>
    <row r="1" spans="1:14" x14ac:dyDescent="0.25">
      <c r="A1" t="s">
        <v>32</v>
      </c>
      <c r="C1" s="3">
        <v>1</v>
      </c>
    </row>
    <row r="2" spans="1:14" x14ac:dyDescent="0.25">
      <c r="B2" s="49" t="s">
        <v>33</v>
      </c>
      <c r="C2" s="49"/>
      <c r="D2" s="8" t="s">
        <v>34</v>
      </c>
      <c r="E2" s="8" t="s">
        <v>35</v>
      </c>
      <c r="F2" t="s">
        <v>7</v>
      </c>
    </row>
    <row r="3" spans="1:14" x14ac:dyDescent="0.25">
      <c r="A3" s="16" t="s">
        <v>12</v>
      </c>
      <c r="B3">
        <v>15</v>
      </c>
      <c r="C3">
        <v>20</v>
      </c>
      <c r="D3" s="8" t="s">
        <v>36</v>
      </c>
      <c r="E3" s="18">
        <v>0.06</v>
      </c>
    </row>
    <row r="4" spans="1:14" x14ac:dyDescent="0.25">
      <c r="A4">
        <v>0</v>
      </c>
      <c r="B4" s="3"/>
      <c r="D4">
        <f>C4-B4</f>
        <v>0</v>
      </c>
      <c r="E4">
        <f t="shared" ref="E4:E24" si="0">1/(1+$E$3)^A4</f>
        <v>1</v>
      </c>
      <c r="F4">
        <f>D4*E4</f>
        <v>0</v>
      </c>
    </row>
    <row r="5" spans="1:14" x14ac:dyDescent="0.25">
      <c r="A5">
        <v>1</v>
      </c>
      <c r="B5" s="3">
        <v>10</v>
      </c>
      <c r="C5">
        <f>B5-$C$1</f>
        <v>9</v>
      </c>
      <c r="D5">
        <f>C5-B5</f>
        <v>-1</v>
      </c>
      <c r="E5" s="5">
        <f t="shared" si="0"/>
        <v>0.94339622641509424</v>
      </c>
      <c r="F5" s="12">
        <f t="shared" ref="F5:F24" si="1">D5*E5</f>
        <v>-0.94339622641509424</v>
      </c>
    </row>
    <row r="6" spans="1:14" x14ac:dyDescent="0.25">
      <c r="A6">
        <v>2</v>
      </c>
      <c r="B6">
        <f>B5</f>
        <v>10</v>
      </c>
      <c r="C6">
        <f>C5</f>
        <v>9</v>
      </c>
      <c r="D6">
        <f t="shared" ref="D6:D24" si="2">C6-B6</f>
        <v>-1</v>
      </c>
      <c r="E6" s="5">
        <f t="shared" si="0"/>
        <v>0.88999644001423983</v>
      </c>
      <c r="F6" s="12">
        <f t="shared" si="1"/>
        <v>-0.88999644001423983</v>
      </c>
    </row>
    <row r="7" spans="1:14" x14ac:dyDescent="0.25">
      <c r="A7">
        <v>3</v>
      </c>
      <c r="B7">
        <f t="shared" ref="B7:C22" si="3">B6</f>
        <v>10</v>
      </c>
      <c r="C7">
        <f t="shared" si="3"/>
        <v>9</v>
      </c>
      <c r="D7">
        <f t="shared" si="2"/>
        <v>-1</v>
      </c>
      <c r="E7" s="5">
        <f t="shared" si="0"/>
        <v>0.8396192830323016</v>
      </c>
      <c r="F7" s="12">
        <f t="shared" si="1"/>
        <v>-0.8396192830323016</v>
      </c>
      <c r="I7" s="41"/>
    </row>
    <row r="8" spans="1:14" x14ac:dyDescent="0.25">
      <c r="A8">
        <v>4</v>
      </c>
      <c r="B8">
        <f t="shared" si="3"/>
        <v>10</v>
      </c>
      <c r="C8">
        <f t="shared" si="3"/>
        <v>9</v>
      </c>
      <c r="D8">
        <f t="shared" si="2"/>
        <v>-1</v>
      </c>
      <c r="E8" s="5">
        <f t="shared" si="0"/>
        <v>0.79209366323802044</v>
      </c>
      <c r="F8" s="12">
        <f t="shared" si="1"/>
        <v>-0.79209366323802044</v>
      </c>
    </row>
    <row r="9" spans="1:14" x14ac:dyDescent="0.25">
      <c r="A9">
        <v>5</v>
      </c>
      <c r="B9">
        <f t="shared" si="3"/>
        <v>10</v>
      </c>
      <c r="C9">
        <f t="shared" si="3"/>
        <v>9</v>
      </c>
      <c r="D9">
        <f t="shared" si="2"/>
        <v>-1</v>
      </c>
      <c r="E9" s="5">
        <f t="shared" si="0"/>
        <v>0.74725817286605689</v>
      </c>
      <c r="F9" s="12">
        <f t="shared" si="1"/>
        <v>-0.74725817286605689</v>
      </c>
    </row>
    <row r="10" spans="1:14" x14ac:dyDescent="0.25">
      <c r="A10">
        <v>6</v>
      </c>
      <c r="B10">
        <f t="shared" si="3"/>
        <v>10</v>
      </c>
      <c r="C10">
        <f t="shared" si="3"/>
        <v>9</v>
      </c>
      <c r="D10">
        <f t="shared" si="2"/>
        <v>-1</v>
      </c>
      <c r="E10" s="5">
        <f t="shared" si="0"/>
        <v>0.70496054043967626</v>
      </c>
      <c r="F10" s="12">
        <f t="shared" si="1"/>
        <v>-0.70496054043967626</v>
      </c>
    </row>
    <row r="11" spans="1:14" x14ac:dyDescent="0.25">
      <c r="A11">
        <v>7</v>
      </c>
      <c r="B11">
        <f t="shared" si="3"/>
        <v>10</v>
      </c>
      <c r="C11">
        <f t="shared" si="3"/>
        <v>9</v>
      </c>
      <c r="D11">
        <f t="shared" si="2"/>
        <v>-1</v>
      </c>
      <c r="E11" s="5">
        <f t="shared" si="0"/>
        <v>0.66505711362233599</v>
      </c>
      <c r="F11" s="12">
        <f t="shared" si="1"/>
        <v>-0.66505711362233599</v>
      </c>
    </row>
    <row r="12" spans="1:14" x14ac:dyDescent="0.25">
      <c r="A12">
        <v>8</v>
      </c>
      <c r="B12">
        <f t="shared" si="3"/>
        <v>10</v>
      </c>
      <c r="C12">
        <f t="shared" si="3"/>
        <v>9</v>
      </c>
      <c r="D12">
        <f t="shared" si="2"/>
        <v>-1</v>
      </c>
      <c r="E12" s="5">
        <f t="shared" si="0"/>
        <v>0.62741237134182648</v>
      </c>
      <c r="F12" s="12">
        <f t="shared" si="1"/>
        <v>-0.62741237134182648</v>
      </c>
    </row>
    <row r="13" spans="1:14" x14ac:dyDescent="0.25">
      <c r="A13">
        <v>9</v>
      </c>
      <c r="B13">
        <f t="shared" si="3"/>
        <v>10</v>
      </c>
      <c r="C13">
        <f t="shared" si="3"/>
        <v>9</v>
      </c>
      <c r="D13">
        <f t="shared" si="2"/>
        <v>-1</v>
      </c>
      <c r="E13" s="5">
        <f t="shared" si="0"/>
        <v>0.59189846353002495</v>
      </c>
      <c r="F13" s="12">
        <f t="shared" si="1"/>
        <v>-0.59189846353002495</v>
      </c>
    </row>
    <row r="14" spans="1:14" x14ac:dyDescent="0.25">
      <c r="A14">
        <v>10</v>
      </c>
      <c r="B14">
        <f t="shared" si="3"/>
        <v>10</v>
      </c>
      <c r="C14">
        <f t="shared" si="3"/>
        <v>9</v>
      </c>
      <c r="D14">
        <f t="shared" si="2"/>
        <v>-1</v>
      </c>
      <c r="E14" s="5">
        <f t="shared" si="0"/>
        <v>0.55839477691511785</v>
      </c>
      <c r="F14" s="12">
        <f t="shared" si="1"/>
        <v>-0.55839477691511785</v>
      </c>
    </row>
    <row r="15" spans="1:14" x14ac:dyDescent="0.25">
      <c r="A15">
        <v>11</v>
      </c>
      <c r="B15">
        <f t="shared" si="3"/>
        <v>10</v>
      </c>
      <c r="C15">
        <f t="shared" si="3"/>
        <v>9</v>
      </c>
      <c r="D15">
        <f t="shared" si="2"/>
        <v>-1</v>
      </c>
      <c r="E15" s="5">
        <f t="shared" si="0"/>
        <v>0.52678752539162055</v>
      </c>
      <c r="F15" s="12">
        <f t="shared" si="1"/>
        <v>-0.52678752539162055</v>
      </c>
      <c r="N15" s="6"/>
    </row>
    <row r="16" spans="1:14" x14ac:dyDescent="0.25">
      <c r="A16">
        <v>12</v>
      </c>
      <c r="B16">
        <f t="shared" si="3"/>
        <v>10</v>
      </c>
      <c r="C16">
        <f t="shared" si="3"/>
        <v>9</v>
      </c>
      <c r="D16">
        <f t="shared" si="2"/>
        <v>-1</v>
      </c>
      <c r="E16" s="5">
        <f t="shared" si="0"/>
        <v>0.4969693635770005</v>
      </c>
      <c r="F16" s="12">
        <f t="shared" si="1"/>
        <v>-0.4969693635770005</v>
      </c>
      <c r="N16" s="6"/>
    </row>
    <row r="17" spans="1:14" x14ac:dyDescent="0.25">
      <c r="A17">
        <v>13</v>
      </c>
      <c r="B17">
        <f t="shared" si="3"/>
        <v>10</v>
      </c>
      <c r="C17">
        <f t="shared" si="3"/>
        <v>9</v>
      </c>
      <c r="D17">
        <f t="shared" si="2"/>
        <v>-1</v>
      </c>
      <c r="E17" s="5">
        <f t="shared" si="0"/>
        <v>0.46883902224245327</v>
      </c>
      <c r="F17" s="12">
        <f t="shared" si="1"/>
        <v>-0.46883902224245327</v>
      </c>
      <c r="N17" s="6"/>
    </row>
    <row r="18" spans="1:14" x14ac:dyDescent="0.25">
      <c r="A18">
        <v>14</v>
      </c>
      <c r="B18">
        <f t="shared" si="3"/>
        <v>10</v>
      </c>
      <c r="C18">
        <f t="shared" si="3"/>
        <v>9</v>
      </c>
      <c r="D18">
        <f t="shared" si="2"/>
        <v>-1</v>
      </c>
      <c r="E18" s="5">
        <f t="shared" si="0"/>
        <v>0.44230096437967292</v>
      </c>
      <c r="F18" s="12">
        <f t="shared" si="1"/>
        <v>-0.44230096437967292</v>
      </c>
      <c r="N18" s="6"/>
    </row>
    <row r="19" spans="1:14" x14ac:dyDescent="0.25">
      <c r="A19">
        <v>15</v>
      </c>
      <c r="B19">
        <f t="shared" si="3"/>
        <v>10</v>
      </c>
      <c r="C19">
        <f t="shared" si="3"/>
        <v>9</v>
      </c>
      <c r="D19">
        <f t="shared" si="2"/>
        <v>-1</v>
      </c>
      <c r="E19" s="5">
        <f t="shared" si="0"/>
        <v>0.41726506073554037</v>
      </c>
      <c r="F19" s="12">
        <f t="shared" si="1"/>
        <v>-0.41726506073554037</v>
      </c>
      <c r="N19" s="6"/>
    </row>
    <row r="20" spans="1:14" x14ac:dyDescent="0.25">
      <c r="A20">
        <v>16</v>
      </c>
      <c r="C20">
        <f t="shared" si="3"/>
        <v>9</v>
      </c>
      <c r="D20">
        <f t="shared" si="2"/>
        <v>9</v>
      </c>
      <c r="E20" s="5">
        <f t="shared" si="0"/>
        <v>0.39364628371277405</v>
      </c>
      <c r="F20" s="12">
        <f t="shared" si="1"/>
        <v>3.5428165534149665</v>
      </c>
      <c r="N20" s="6"/>
    </row>
    <row r="21" spans="1:14" x14ac:dyDescent="0.25">
      <c r="A21">
        <v>17</v>
      </c>
      <c r="C21">
        <f t="shared" si="3"/>
        <v>9</v>
      </c>
      <c r="D21">
        <f t="shared" si="2"/>
        <v>9</v>
      </c>
      <c r="E21" s="5">
        <f t="shared" si="0"/>
        <v>0.37136441859695657</v>
      </c>
      <c r="F21" s="12">
        <f t="shared" si="1"/>
        <v>3.342279767372609</v>
      </c>
      <c r="N21" s="6"/>
    </row>
    <row r="22" spans="1:14" x14ac:dyDescent="0.25">
      <c r="A22">
        <v>18</v>
      </c>
      <c r="C22">
        <f t="shared" si="3"/>
        <v>9</v>
      </c>
      <c r="D22">
        <f t="shared" si="2"/>
        <v>9</v>
      </c>
      <c r="E22" s="5">
        <f t="shared" si="0"/>
        <v>0.35034379112920433</v>
      </c>
      <c r="F22" s="12">
        <f t="shared" si="1"/>
        <v>3.1530941201628391</v>
      </c>
      <c r="N22" s="6"/>
    </row>
    <row r="23" spans="1:14" x14ac:dyDescent="0.25">
      <c r="A23">
        <v>19</v>
      </c>
      <c r="C23">
        <f t="shared" ref="C23:C24" si="4">C22</f>
        <v>9</v>
      </c>
      <c r="D23">
        <f t="shared" si="2"/>
        <v>9</v>
      </c>
      <c r="E23" s="5">
        <f t="shared" si="0"/>
        <v>0.3305130104992493</v>
      </c>
      <c r="F23" s="12">
        <f t="shared" si="1"/>
        <v>2.9746170944932437</v>
      </c>
      <c r="N23" s="6"/>
    </row>
    <row r="24" spans="1:14" x14ac:dyDescent="0.25">
      <c r="A24">
        <v>20</v>
      </c>
      <c r="C24">
        <f t="shared" si="4"/>
        <v>9</v>
      </c>
      <c r="D24">
        <f t="shared" si="2"/>
        <v>9</v>
      </c>
      <c r="E24" s="5">
        <f t="shared" si="0"/>
        <v>0.31180472688608429</v>
      </c>
      <c r="F24" s="12">
        <f t="shared" si="1"/>
        <v>2.8062425419747585</v>
      </c>
    </row>
    <row r="25" spans="1:14" x14ac:dyDescent="0.25">
      <c r="B25" s="19"/>
      <c r="D25" s="19">
        <f>IRR(D4:D24)</f>
        <v>0.10678584154381388</v>
      </c>
      <c r="E25" s="5"/>
      <c r="F25" s="12">
        <f>SUM(F4:F24)</f>
        <v>6.1068010896774361</v>
      </c>
    </row>
    <row r="26" spans="1:14" x14ac:dyDescent="0.25">
      <c r="C26" s="3"/>
    </row>
    <row r="34" spans="9:12" x14ac:dyDescent="0.25">
      <c r="I34" t="s">
        <v>37</v>
      </c>
    </row>
    <row r="46" spans="9:12" x14ac:dyDescent="0.25">
      <c r="J46">
        <v>6</v>
      </c>
      <c r="K46">
        <v>6.11</v>
      </c>
      <c r="L46">
        <v>0.83</v>
      </c>
    </row>
    <row r="47" spans="9:12" x14ac:dyDescent="0.25">
      <c r="J47">
        <v>7</v>
      </c>
      <c r="K47">
        <f t="shared" ref="K47:L51" si="5">K46</f>
        <v>6.11</v>
      </c>
      <c r="L47">
        <f t="shared" si="5"/>
        <v>0.83</v>
      </c>
    </row>
    <row r="48" spans="9:12" x14ac:dyDescent="0.25">
      <c r="J48">
        <v>8</v>
      </c>
      <c r="K48">
        <f t="shared" si="5"/>
        <v>6.11</v>
      </c>
      <c r="L48">
        <f t="shared" si="5"/>
        <v>0.83</v>
      </c>
    </row>
    <row r="49" spans="10:12" x14ac:dyDescent="0.25">
      <c r="J49">
        <v>9</v>
      </c>
      <c r="K49">
        <f t="shared" si="5"/>
        <v>6.11</v>
      </c>
      <c r="L49">
        <f t="shared" si="5"/>
        <v>0.83</v>
      </c>
    </row>
    <row r="50" spans="10:12" x14ac:dyDescent="0.25">
      <c r="J50">
        <v>10</v>
      </c>
      <c r="K50">
        <f t="shared" si="5"/>
        <v>6.11</v>
      </c>
      <c r="L50">
        <f t="shared" si="5"/>
        <v>0.83</v>
      </c>
    </row>
    <row r="51" spans="10:12" x14ac:dyDescent="0.25">
      <c r="J51">
        <v>11</v>
      </c>
      <c r="K51">
        <f t="shared" si="5"/>
        <v>6.11</v>
      </c>
      <c r="L51">
        <f t="shared" si="5"/>
        <v>0.83</v>
      </c>
    </row>
  </sheetData>
  <mergeCells count="1">
    <mergeCell ref="B2:C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0"/>
  <sheetViews>
    <sheetView tabSelected="1" zoomScaleNormal="100" workbookViewId="0"/>
  </sheetViews>
  <sheetFormatPr baseColWidth="10" defaultColWidth="8.7109375" defaultRowHeight="15" outlineLevelRow="1" outlineLevelCol="1" x14ac:dyDescent="0.25"/>
  <cols>
    <col min="4" max="4" width="13.85546875" customWidth="1"/>
    <col min="5" max="5" width="13.42578125" customWidth="1"/>
    <col min="20" max="37" width="0" hidden="1" customWidth="1" outlineLevel="1"/>
    <col min="38" max="38" width="8.7109375" collapsed="1"/>
  </cols>
  <sheetData>
    <row r="1" spans="1:22" x14ac:dyDescent="0.25">
      <c r="A1" t="s">
        <v>38</v>
      </c>
    </row>
    <row r="2" spans="1:22" x14ac:dyDescent="0.25">
      <c r="A2" t="s">
        <v>32</v>
      </c>
      <c r="C2" s="3">
        <v>1</v>
      </c>
    </row>
    <row r="3" spans="1:22" x14ac:dyDescent="0.25">
      <c r="B3" s="49" t="s">
        <v>33</v>
      </c>
      <c r="C3" s="49"/>
      <c r="D3" s="8" t="s">
        <v>34</v>
      </c>
      <c r="E3" s="8" t="s">
        <v>35</v>
      </c>
      <c r="F3" t="s">
        <v>7</v>
      </c>
      <c r="H3" s="41"/>
    </row>
    <row r="4" spans="1:22" x14ac:dyDescent="0.25">
      <c r="A4" s="16" t="s">
        <v>12</v>
      </c>
      <c r="B4">
        <v>15</v>
      </c>
      <c r="C4">
        <v>20</v>
      </c>
      <c r="D4" s="8" t="s">
        <v>36</v>
      </c>
      <c r="E4" s="18">
        <v>0.06</v>
      </c>
    </row>
    <row r="5" spans="1:22" x14ac:dyDescent="0.25">
      <c r="A5">
        <v>0</v>
      </c>
      <c r="B5" s="3"/>
      <c r="D5">
        <f>C5-B5</f>
        <v>0</v>
      </c>
      <c r="E5">
        <f t="shared" ref="E5:E25" si="0">1/(1+$E$4)^A5</f>
        <v>1</v>
      </c>
      <c r="F5">
        <f>D5*E5</f>
        <v>0</v>
      </c>
    </row>
    <row r="6" spans="1:22" x14ac:dyDescent="0.25">
      <c r="A6">
        <v>1</v>
      </c>
      <c r="B6" s="11">
        <v>7</v>
      </c>
      <c r="C6" s="12">
        <f>B6-$C$2</f>
        <v>6</v>
      </c>
      <c r="D6">
        <f>C6-B6</f>
        <v>-1</v>
      </c>
      <c r="E6" s="5">
        <f t="shared" si="0"/>
        <v>0.94339622641509424</v>
      </c>
      <c r="F6" s="12">
        <f t="shared" ref="F6:F25" si="1">D6*E6</f>
        <v>-0.94339622641509424</v>
      </c>
    </row>
    <row r="7" spans="1:22" x14ac:dyDescent="0.25">
      <c r="A7">
        <v>2</v>
      </c>
      <c r="B7" s="12">
        <f>B6</f>
        <v>7</v>
      </c>
      <c r="C7" s="12">
        <f>C6</f>
        <v>6</v>
      </c>
      <c r="D7">
        <f t="shared" ref="D7:D25" si="2">C7-B7</f>
        <v>-1</v>
      </c>
      <c r="E7" s="5">
        <f t="shared" si="0"/>
        <v>0.88999644001423983</v>
      </c>
      <c r="F7" s="12">
        <f t="shared" si="1"/>
        <v>-0.88999644001423983</v>
      </c>
      <c r="T7">
        <v>4</v>
      </c>
      <c r="U7">
        <v>6.1</v>
      </c>
      <c r="V7" s="6">
        <v>1.55</v>
      </c>
    </row>
    <row r="8" spans="1:22" x14ac:dyDescent="0.25">
      <c r="A8">
        <v>3</v>
      </c>
      <c r="B8" s="12">
        <f t="shared" ref="B8:C23" si="3">B7</f>
        <v>7</v>
      </c>
      <c r="C8" s="12">
        <f t="shared" si="3"/>
        <v>6</v>
      </c>
      <c r="D8">
        <f t="shared" si="2"/>
        <v>-1</v>
      </c>
      <c r="E8" s="5">
        <f t="shared" si="0"/>
        <v>0.8396192830323016</v>
      </c>
      <c r="F8" s="12">
        <f t="shared" si="1"/>
        <v>-0.8396192830323016</v>
      </c>
      <c r="T8">
        <v>5</v>
      </c>
      <c r="U8">
        <f t="shared" ref="U8:U15" si="4">U7</f>
        <v>6.1</v>
      </c>
      <c r="V8" s="6">
        <v>1.55</v>
      </c>
    </row>
    <row r="9" spans="1:22" x14ac:dyDescent="0.25">
      <c r="A9">
        <v>4</v>
      </c>
      <c r="B9" s="12">
        <f t="shared" si="3"/>
        <v>7</v>
      </c>
      <c r="C9" s="12">
        <f t="shared" si="3"/>
        <v>6</v>
      </c>
      <c r="D9">
        <f t="shared" si="2"/>
        <v>-1</v>
      </c>
      <c r="E9" s="5">
        <f t="shared" si="0"/>
        <v>0.79209366323802044</v>
      </c>
      <c r="F9" s="12">
        <f t="shared" si="1"/>
        <v>-0.79209366323802044</v>
      </c>
      <c r="T9">
        <v>6</v>
      </c>
      <c r="U9">
        <f t="shared" si="4"/>
        <v>6.1</v>
      </c>
      <c r="V9" s="6">
        <v>1.55</v>
      </c>
    </row>
    <row r="10" spans="1:22" x14ac:dyDescent="0.25">
      <c r="A10">
        <v>5</v>
      </c>
      <c r="B10" s="12">
        <f t="shared" si="3"/>
        <v>7</v>
      </c>
      <c r="C10" s="12">
        <f t="shared" si="3"/>
        <v>6</v>
      </c>
      <c r="D10">
        <f t="shared" si="2"/>
        <v>-1</v>
      </c>
      <c r="E10" s="5">
        <f t="shared" si="0"/>
        <v>0.74725817286605689</v>
      </c>
      <c r="F10" s="12">
        <f t="shared" si="1"/>
        <v>-0.74725817286605689</v>
      </c>
      <c r="T10">
        <v>7</v>
      </c>
      <c r="U10">
        <f t="shared" si="4"/>
        <v>6.1</v>
      </c>
      <c r="V10" s="6">
        <v>1.55</v>
      </c>
    </row>
    <row r="11" spans="1:22" x14ac:dyDescent="0.25">
      <c r="A11">
        <v>6</v>
      </c>
      <c r="B11" s="12">
        <f t="shared" si="3"/>
        <v>7</v>
      </c>
      <c r="C11" s="12">
        <f t="shared" si="3"/>
        <v>6</v>
      </c>
      <c r="D11">
        <f t="shared" si="2"/>
        <v>-1</v>
      </c>
      <c r="E11" s="5">
        <f t="shared" si="0"/>
        <v>0.70496054043967626</v>
      </c>
      <c r="F11" s="12">
        <f t="shared" si="1"/>
        <v>-0.70496054043967626</v>
      </c>
      <c r="T11">
        <v>8</v>
      </c>
      <c r="U11">
        <f t="shared" si="4"/>
        <v>6.1</v>
      </c>
      <c r="V11" s="6">
        <v>1.55</v>
      </c>
    </row>
    <row r="12" spans="1:22" x14ac:dyDescent="0.25">
      <c r="A12">
        <v>7</v>
      </c>
      <c r="B12" s="12">
        <f t="shared" si="3"/>
        <v>7</v>
      </c>
      <c r="C12" s="12">
        <f t="shared" si="3"/>
        <v>6</v>
      </c>
      <c r="D12">
        <f t="shared" si="2"/>
        <v>-1</v>
      </c>
      <c r="E12" s="5">
        <f t="shared" si="0"/>
        <v>0.66505711362233599</v>
      </c>
      <c r="F12" s="12">
        <f t="shared" si="1"/>
        <v>-0.66505711362233599</v>
      </c>
      <c r="T12">
        <v>9</v>
      </c>
      <c r="U12">
        <f t="shared" si="4"/>
        <v>6.1</v>
      </c>
      <c r="V12" s="6">
        <v>1.55</v>
      </c>
    </row>
    <row r="13" spans="1:22" x14ac:dyDescent="0.25">
      <c r="A13">
        <v>8</v>
      </c>
      <c r="B13" s="12">
        <f t="shared" si="3"/>
        <v>7</v>
      </c>
      <c r="C13" s="12">
        <f t="shared" si="3"/>
        <v>6</v>
      </c>
      <c r="D13">
        <f t="shared" si="2"/>
        <v>-1</v>
      </c>
      <c r="E13" s="5">
        <f t="shared" si="0"/>
        <v>0.62741237134182648</v>
      </c>
      <c r="F13" s="12">
        <f t="shared" si="1"/>
        <v>-0.62741237134182648</v>
      </c>
      <c r="T13">
        <v>10</v>
      </c>
      <c r="U13">
        <f t="shared" si="4"/>
        <v>6.1</v>
      </c>
      <c r="V13" s="6">
        <v>1.55</v>
      </c>
    </row>
    <row r="14" spans="1:22" x14ac:dyDescent="0.25">
      <c r="A14">
        <v>9</v>
      </c>
      <c r="B14" s="12">
        <f t="shared" si="3"/>
        <v>7</v>
      </c>
      <c r="C14" s="12">
        <f t="shared" si="3"/>
        <v>6</v>
      </c>
      <c r="D14">
        <f t="shared" si="2"/>
        <v>-1</v>
      </c>
      <c r="E14" s="5">
        <f t="shared" si="0"/>
        <v>0.59189846353002495</v>
      </c>
      <c r="F14" s="12">
        <f t="shared" si="1"/>
        <v>-0.59189846353002495</v>
      </c>
      <c r="T14">
        <v>11</v>
      </c>
      <c r="U14">
        <f t="shared" si="4"/>
        <v>6.1</v>
      </c>
      <c r="V14" s="6">
        <v>1.55</v>
      </c>
    </row>
    <row r="15" spans="1:22" x14ac:dyDescent="0.25">
      <c r="A15">
        <v>10</v>
      </c>
      <c r="B15" s="12">
        <f t="shared" si="3"/>
        <v>7</v>
      </c>
      <c r="C15" s="12">
        <f t="shared" si="3"/>
        <v>6</v>
      </c>
      <c r="D15">
        <f t="shared" si="2"/>
        <v>-1</v>
      </c>
      <c r="E15" s="5">
        <f t="shared" si="0"/>
        <v>0.55839477691511785</v>
      </c>
      <c r="F15" s="12">
        <f t="shared" si="1"/>
        <v>-0.55839477691511785</v>
      </c>
      <c r="T15">
        <v>12</v>
      </c>
      <c r="U15">
        <f t="shared" si="4"/>
        <v>6.1</v>
      </c>
      <c r="V15" s="6">
        <v>1.55</v>
      </c>
    </row>
    <row r="16" spans="1:22" x14ac:dyDescent="0.25">
      <c r="A16">
        <v>11</v>
      </c>
      <c r="B16" s="12">
        <f t="shared" si="3"/>
        <v>7</v>
      </c>
      <c r="C16" s="12">
        <f t="shared" si="3"/>
        <v>6</v>
      </c>
      <c r="D16">
        <f t="shared" si="2"/>
        <v>-1</v>
      </c>
      <c r="E16" s="5">
        <f t="shared" si="0"/>
        <v>0.52678752539162055</v>
      </c>
      <c r="F16" s="12">
        <f t="shared" si="1"/>
        <v>-0.52678752539162055</v>
      </c>
    </row>
    <row r="17" spans="1:6" x14ac:dyDescent="0.25">
      <c r="A17">
        <v>12</v>
      </c>
      <c r="B17" s="12">
        <f t="shared" si="3"/>
        <v>7</v>
      </c>
      <c r="C17" s="12">
        <f t="shared" si="3"/>
        <v>6</v>
      </c>
      <c r="D17">
        <f t="shared" si="2"/>
        <v>-1</v>
      </c>
      <c r="E17" s="5">
        <f t="shared" si="0"/>
        <v>0.4969693635770005</v>
      </c>
      <c r="F17" s="12">
        <f t="shared" si="1"/>
        <v>-0.4969693635770005</v>
      </c>
    </row>
    <row r="18" spans="1:6" x14ac:dyDescent="0.25">
      <c r="A18">
        <v>13</v>
      </c>
      <c r="B18" s="12">
        <f t="shared" si="3"/>
        <v>7</v>
      </c>
      <c r="C18" s="12">
        <f t="shared" si="3"/>
        <v>6</v>
      </c>
      <c r="D18">
        <f t="shared" si="2"/>
        <v>-1</v>
      </c>
      <c r="E18" s="5">
        <f t="shared" si="0"/>
        <v>0.46883902224245327</v>
      </c>
      <c r="F18" s="12">
        <f t="shared" si="1"/>
        <v>-0.46883902224245327</v>
      </c>
    </row>
    <row r="19" spans="1:6" x14ac:dyDescent="0.25">
      <c r="A19">
        <v>14</v>
      </c>
      <c r="B19" s="12">
        <f t="shared" si="3"/>
        <v>7</v>
      </c>
      <c r="C19" s="12">
        <f t="shared" si="3"/>
        <v>6</v>
      </c>
      <c r="D19">
        <f t="shared" si="2"/>
        <v>-1</v>
      </c>
      <c r="E19" s="5">
        <f t="shared" si="0"/>
        <v>0.44230096437967292</v>
      </c>
      <c r="F19" s="12">
        <f t="shared" si="1"/>
        <v>-0.44230096437967292</v>
      </c>
    </row>
    <row r="20" spans="1:6" x14ac:dyDescent="0.25">
      <c r="A20">
        <v>15</v>
      </c>
      <c r="B20" s="12">
        <f t="shared" si="3"/>
        <v>7</v>
      </c>
      <c r="C20" s="12">
        <f t="shared" si="3"/>
        <v>6</v>
      </c>
      <c r="D20">
        <f t="shared" si="2"/>
        <v>-1</v>
      </c>
      <c r="E20" s="5">
        <f t="shared" si="0"/>
        <v>0.41726506073554037</v>
      </c>
      <c r="F20" s="12">
        <f t="shared" si="1"/>
        <v>-0.41726506073554037</v>
      </c>
    </row>
    <row r="21" spans="1:6" x14ac:dyDescent="0.25">
      <c r="A21">
        <v>16</v>
      </c>
      <c r="C21" s="12">
        <f t="shared" si="3"/>
        <v>6</v>
      </c>
      <c r="D21" s="12">
        <f t="shared" si="2"/>
        <v>6</v>
      </c>
      <c r="E21" s="5">
        <f t="shared" si="0"/>
        <v>0.39364628371277405</v>
      </c>
      <c r="F21" s="12">
        <f t="shared" si="1"/>
        <v>2.3618777022766442</v>
      </c>
    </row>
    <row r="22" spans="1:6" x14ac:dyDescent="0.25">
      <c r="A22">
        <v>17</v>
      </c>
      <c r="C22" s="12">
        <f t="shared" si="3"/>
        <v>6</v>
      </c>
      <c r="D22" s="12">
        <f t="shared" si="2"/>
        <v>6</v>
      </c>
      <c r="E22" s="5">
        <f t="shared" si="0"/>
        <v>0.37136441859695657</v>
      </c>
      <c r="F22" s="12">
        <f t="shared" si="1"/>
        <v>2.2281865115817396</v>
      </c>
    </row>
    <row r="23" spans="1:6" x14ac:dyDescent="0.25">
      <c r="A23">
        <v>18</v>
      </c>
      <c r="C23" s="12">
        <f t="shared" si="3"/>
        <v>6</v>
      </c>
      <c r="D23" s="12">
        <f t="shared" si="2"/>
        <v>6</v>
      </c>
      <c r="E23" s="5">
        <f t="shared" si="0"/>
        <v>0.35034379112920433</v>
      </c>
      <c r="F23" s="12">
        <f t="shared" si="1"/>
        <v>2.1020627467752258</v>
      </c>
    </row>
    <row r="24" spans="1:6" x14ac:dyDescent="0.25">
      <c r="A24">
        <v>19</v>
      </c>
      <c r="C24" s="12">
        <f t="shared" ref="C24:C25" si="5">C23</f>
        <v>6</v>
      </c>
      <c r="D24" s="12">
        <f t="shared" si="2"/>
        <v>6</v>
      </c>
      <c r="E24" s="5">
        <f t="shared" si="0"/>
        <v>0.3305130104992493</v>
      </c>
      <c r="F24" s="12">
        <f t="shared" si="1"/>
        <v>1.9830780629954958</v>
      </c>
    </row>
    <row r="25" spans="1:6" x14ac:dyDescent="0.25">
      <c r="A25">
        <v>20</v>
      </c>
      <c r="C25" s="12">
        <f t="shared" si="5"/>
        <v>6</v>
      </c>
      <c r="D25" s="12">
        <f t="shared" si="2"/>
        <v>6</v>
      </c>
      <c r="E25" s="5">
        <f t="shared" si="0"/>
        <v>0.31180472688608429</v>
      </c>
      <c r="F25" s="12">
        <f t="shared" si="1"/>
        <v>1.8708283613165058</v>
      </c>
    </row>
    <row r="26" spans="1:6" x14ac:dyDescent="0.25">
      <c r="B26" s="19"/>
      <c r="D26" s="19">
        <f>IRR(D5:D25)</f>
        <v>6.7954019279899747E-2</v>
      </c>
      <c r="E26" s="5"/>
      <c r="F26" s="12">
        <f>SUM(F5:F25)</f>
        <v>0.83378439720462949</v>
      </c>
    </row>
    <row r="27" spans="1:6" x14ac:dyDescent="0.25">
      <c r="C27" s="3"/>
    </row>
    <row r="32" spans="1:6" outlineLevel="1" x14ac:dyDescent="0.25"/>
    <row r="33" spans="10:12" outlineLevel="1" x14ac:dyDescent="0.25">
      <c r="J33">
        <v>6</v>
      </c>
      <c r="K33">
        <v>6.11</v>
      </c>
      <c r="L33">
        <v>0.83</v>
      </c>
    </row>
    <row r="34" spans="10:12" outlineLevel="1" x14ac:dyDescent="0.25">
      <c r="J34">
        <v>7</v>
      </c>
      <c r="K34">
        <f t="shared" ref="K34:L38" si="6">K33</f>
        <v>6.11</v>
      </c>
      <c r="L34">
        <f t="shared" si="6"/>
        <v>0.83</v>
      </c>
    </row>
    <row r="35" spans="10:12" outlineLevel="1" x14ac:dyDescent="0.25">
      <c r="J35">
        <v>8</v>
      </c>
      <c r="K35">
        <f t="shared" si="6"/>
        <v>6.11</v>
      </c>
      <c r="L35">
        <f t="shared" si="6"/>
        <v>0.83</v>
      </c>
    </row>
    <row r="36" spans="10:12" outlineLevel="1" x14ac:dyDescent="0.25">
      <c r="J36">
        <v>9</v>
      </c>
      <c r="K36">
        <f t="shared" si="6"/>
        <v>6.11</v>
      </c>
      <c r="L36">
        <f t="shared" si="6"/>
        <v>0.83</v>
      </c>
    </row>
    <row r="37" spans="10:12" outlineLevel="1" x14ac:dyDescent="0.25">
      <c r="J37">
        <v>10</v>
      </c>
      <c r="K37">
        <f t="shared" si="6"/>
        <v>6.11</v>
      </c>
      <c r="L37">
        <f t="shared" si="6"/>
        <v>0.83</v>
      </c>
    </row>
    <row r="38" spans="10:12" outlineLevel="1" x14ac:dyDescent="0.25">
      <c r="J38">
        <v>11</v>
      </c>
      <c r="K38">
        <f t="shared" si="6"/>
        <v>6.11</v>
      </c>
      <c r="L38">
        <f t="shared" si="6"/>
        <v>0.83</v>
      </c>
    </row>
    <row r="39" spans="10:12" outlineLevel="1" x14ac:dyDescent="0.25"/>
    <row r="40" spans="10:12" outlineLevel="1" x14ac:dyDescent="0.25"/>
  </sheetData>
  <mergeCells count="1">
    <mergeCell ref="B3:C3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zoomScaleNormal="100" workbookViewId="0">
      <selection activeCell="A11" sqref="A11"/>
    </sheetView>
  </sheetViews>
  <sheetFormatPr baseColWidth="10" defaultColWidth="8.7109375" defaultRowHeight="15" outlineLevelCol="1" x14ac:dyDescent="0.25"/>
  <cols>
    <col min="1" max="1" width="27.7109375" customWidth="1"/>
    <col min="2" max="2" width="12.7109375" customWidth="1"/>
    <col min="3" max="4" width="12.85546875" bestFit="1" customWidth="1"/>
    <col min="5" max="5" width="9.85546875" bestFit="1" customWidth="1"/>
    <col min="6" max="12" width="9.140625" hidden="1" customWidth="1" outlineLevel="1"/>
    <col min="13" max="13" width="9.85546875" bestFit="1" customWidth="1" collapsed="1"/>
    <col min="15" max="15" width="11" customWidth="1"/>
    <col min="21" max="21" width="9.42578125" bestFit="1" customWidth="1"/>
  </cols>
  <sheetData>
    <row r="1" spans="1:22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2" x14ac:dyDescent="0.25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2" x14ac:dyDescent="0.25">
      <c r="A3" s="26" t="s">
        <v>3</v>
      </c>
      <c r="B3" s="33">
        <v>36000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2" x14ac:dyDescent="0.25">
      <c r="A4" s="26" t="s">
        <v>28</v>
      </c>
      <c r="B4" s="42">
        <v>6.0000000000000001E-3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22" x14ac:dyDescent="0.25">
      <c r="A5" s="26" t="s">
        <v>29</v>
      </c>
      <c r="B5" s="43">
        <f>(1+B4)^12-1</f>
        <v>7.4424167721924617E-2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26"/>
      <c r="P5" s="26"/>
    </row>
    <row r="6" spans="1:22" x14ac:dyDescent="0.25">
      <c r="A6" s="26"/>
      <c r="B6" s="42"/>
      <c r="C6" s="50" t="s">
        <v>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26"/>
      <c r="P6" s="26"/>
    </row>
    <row r="7" spans="1:22" x14ac:dyDescent="0.25">
      <c r="A7" s="26"/>
      <c r="B7" s="26" t="s">
        <v>30</v>
      </c>
      <c r="C7" s="26">
        <v>0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 t="s">
        <v>8</v>
      </c>
      <c r="P7" s="26"/>
    </row>
    <row r="8" spans="1:22" x14ac:dyDescent="0.25">
      <c r="A8" s="26" t="s">
        <v>2</v>
      </c>
      <c r="B8" s="32">
        <v>8.76</v>
      </c>
      <c r="C8" s="34">
        <f>$B$3*B8</f>
        <v>315360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22" x14ac:dyDescent="0.25">
      <c r="A9" s="26" t="s">
        <v>4</v>
      </c>
      <c r="B9" s="45">
        <v>9.52</v>
      </c>
      <c r="C9" s="34">
        <f>B9*$B$3/12</f>
        <v>28560</v>
      </c>
      <c r="D9" s="34">
        <f>C9</f>
        <v>28560</v>
      </c>
      <c r="E9" s="34">
        <f t="shared" ref="E9:N9" si="0">D9</f>
        <v>28560</v>
      </c>
      <c r="F9" s="34">
        <f t="shared" si="0"/>
        <v>28560</v>
      </c>
      <c r="G9" s="34">
        <f t="shared" si="0"/>
        <v>28560</v>
      </c>
      <c r="H9" s="34">
        <f t="shared" si="0"/>
        <v>28560</v>
      </c>
      <c r="I9" s="34">
        <f t="shared" si="0"/>
        <v>28560</v>
      </c>
      <c r="J9" s="34">
        <f t="shared" si="0"/>
        <v>28560</v>
      </c>
      <c r="K9" s="34">
        <f t="shared" si="0"/>
        <v>28560</v>
      </c>
      <c r="L9" s="34">
        <f t="shared" si="0"/>
        <v>28560</v>
      </c>
      <c r="M9" s="34">
        <f t="shared" si="0"/>
        <v>28560</v>
      </c>
      <c r="N9" s="34">
        <f t="shared" si="0"/>
        <v>28560</v>
      </c>
      <c r="O9" s="26"/>
      <c r="P9" s="26"/>
    </row>
    <row r="10" spans="1:22" x14ac:dyDescent="0.25">
      <c r="A10" s="26" t="s">
        <v>5</v>
      </c>
      <c r="B10" s="26"/>
      <c r="C10" s="34">
        <f>C9-C8</f>
        <v>-286800</v>
      </c>
      <c r="D10" s="34">
        <f t="shared" ref="D10:N10" si="1">D9-D8</f>
        <v>28560</v>
      </c>
      <c r="E10" s="34">
        <f t="shared" si="1"/>
        <v>28560</v>
      </c>
      <c r="F10" s="34">
        <f t="shared" si="1"/>
        <v>28560</v>
      </c>
      <c r="G10" s="34">
        <f t="shared" si="1"/>
        <v>28560</v>
      </c>
      <c r="H10" s="34">
        <f t="shared" si="1"/>
        <v>28560</v>
      </c>
      <c r="I10" s="34">
        <f t="shared" si="1"/>
        <v>28560</v>
      </c>
      <c r="J10" s="34">
        <f t="shared" si="1"/>
        <v>28560</v>
      </c>
      <c r="K10" s="34">
        <f t="shared" si="1"/>
        <v>28560</v>
      </c>
      <c r="L10" s="34">
        <f t="shared" si="1"/>
        <v>28560</v>
      </c>
      <c r="M10" s="34">
        <f t="shared" si="1"/>
        <v>28560</v>
      </c>
      <c r="N10" s="34">
        <f t="shared" si="1"/>
        <v>28560</v>
      </c>
      <c r="O10" s="43">
        <f>IRR(B10:N10)</f>
        <v>1.5502309606865383E-2</v>
      </c>
      <c r="P10" s="26" t="s">
        <v>9</v>
      </c>
    </row>
    <row r="11" spans="1:22" x14ac:dyDescent="0.25">
      <c r="A11" s="26" t="s">
        <v>39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V11" s="1"/>
    </row>
    <row r="12" spans="1:22" x14ac:dyDescent="0.25">
      <c r="A12" s="26" t="s">
        <v>10</v>
      </c>
      <c r="B12" s="33">
        <v>-90000</v>
      </c>
      <c r="C12" s="4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V12" s="20"/>
    </row>
    <row r="13" spans="1:22" x14ac:dyDescent="0.25">
      <c r="A13" s="26" t="s">
        <v>0</v>
      </c>
      <c r="B13" s="32">
        <v>10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V13" s="1"/>
    </row>
    <row r="14" spans="1:22" x14ac:dyDescent="0.25">
      <c r="A14" s="26" t="s">
        <v>11</v>
      </c>
      <c r="B14" s="42">
        <v>0.08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22" x14ac:dyDescent="0.25">
      <c r="A15" s="26" t="s">
        <v>7</v>
      </c>
      <c r="B15" s="47" t="e">
        <f>B12-PV(B14,B13,#REF!)</f>
        <v>#REF!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V15" s="1"/>
    </row>
    <row r="16" spans="1:22" x14ac:dyDescent="0.25">
      <c r="A16" s="26"/>
      <c r="B16" s="3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21" x14ac:dyDescent="0.25">
      <c r="A17" s="26" t="s">
        <v>41</v>
      </c>
      <c r="B17" s="3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21" x14ac:dyDescent="0.25">
      <c r="A18" s="26" t="s">
        <v>14</v>
      </c>
      <c r="B18" s="33">
        <v>85000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R18" s="13"/>
      <c r="U18" s="1"/>
    </row>
    <row r="19" spans="1:21" x14ac:dyDescent="0.25">
      <c r="A19" s="26" t="s">
        <v>13</v>
      </c>
      <c r="B19" s="48">
        <v>0.05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U19" s="1"/>
    </row>
    <row r="20" spans="1:21" x14ac:dyDescent="0.25">
      <c r="A20" s="26" t="s">
        <v>15</v>
      </c>
      <c r="B20" s="33">
        <v>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U20" s="1"/>
    </row>
    <row r="21" spans="1:21" x14ac:dyDescent="0.25">
      <c r="A21" s="26" t="s">
        <v>42</v>
      </c>
      <c r="B21" s="34">
        <f>PMT(B19,B20,B18)</f>
        <v>-14689.684567924511</v>
      </c>
      <c r="C21" s="26"/>
      <c r="D21" s="26"/>
      <c r="E21" s="26"/>
      <c r="F21" s="26"/>
      <c r="G21" s="34"/>
      <c r="H21" s="26"/>
      <c r="I21" s="26"/>
      <c r="J21" s="26"/>
      <c r="K21" s="26"/>
      <c r="L21" s="26"/>
      <c r="M21" s="26"/>
      <c r="N21" s="26"/>
      <c r="O21" s="26"/>
      <c r="P21" s="26"/>
    </row>
    <row r="22" spans="1:2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</sheetData>
  <mergeCells count="1">
    <mergeCell ref="C6:N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customWidth="1"/>
    <col min="2" max="2" width="11.140625" customWidth="1"/>
    <col min="3" max="3" width="12" customWidth="1"/>
    <col min="6" max="6" width="9.140625" customWidth="1"/>
  </cols>
  <sheetData>
    <row r="1" spans="1:5" x14ac:dyDescent="0.25">
      <c r="A1" t="s">
        <v>38</v>
      </c>
      <c r="B1" s="21" t="s">
        <v>31</v>
      </c>
      <c r="C1" s="21" t="s">
        <v>17</v>
      </c>
    </row>
    <row r="2" spans="1:5" x14ac:dyDescent="0.25">
      <c r="B2" s="22" t="s">
        <v>16</v>
      </c>
      <c r="C2" s="22" t="s">
        <v>16</v>
      </c>
    </row>
    <row r="3" spans="1:5" x14ac:dyDescent="0.25">
      <c r="A3" t="s">
        <v>19</v>
      </c>
      <c r="B3" s="15">
        <v>1</v>
      </c>
      <c r="C3" s="14">
        <v>1.4</v>
      </c>
    </row>
    <row r="4" spans="1:5" x14ac:dyDescent="0.25">
      <c r="A4" t="s">
        <v>20</v>
      </c>
      <c r="C4" s="3">
        <v>10</v>
      </c>
    </row>
    <row r="5" spans="1:5" x14ac:dyDescent="0.25">
      <c r="A5" t="s">
        <v>21</v>
      </c>
      <c r="B5" s="3">
        <v>36</v>
      </c>
      <c r="C5" s="3">
        <v>48</v>
      </c>
    </row>
    <row r="6" spans="1:5" x14ac:dyDescent="0.25">
      <c r="A6" t="s">
        <v>1</v>
      </c>
      <c r="B6" s="2">
        <v>3</v>
      </c>
      <c r="C6" s="1">
        <f>B6</f>
        <v>3</v>
      </c>
    </row>
    <row r="7" spans="1:5" x14ac:dyDescent="0.25">
      <c r="B7" s="3"/>
    </row>
    <row r="8" spans="1:5" x14ac:dyDescent="0.25">
      <c r="D8" s="16" t="s">
        <v>18</v>
      </c>
    </row>
    <row r="9" spans="1:5" x14ac:dyDescent="0.25">
      <c r="A9" t="s">
        <v>45</v>
      </c>
      <c r="B9" s="2">
        <v>90000</v>
      </c>
      <c r="C9" s="1">
        <f>B9*(1+$C$4/100)</f>
        <v>99000.000000000015</v>
      </c>
      <c r="D9" s="1">
        <f>C9-B9</f>
        <v>9000.0000000000146</v>
      </c>
    </row>
    <row r="10" spans="1:5" x14ac:dyDescent="0.25">
      <c r="A10" t="s">
        <v>43</v>
      </c>
      <c r="B10" s="3">
        <v>800</v>
      </c>
      <c r="C10" s="1">
        <f>B10*(1+$C$4/100)</f>
        <v>880.00000000000011</v>
      </c>
      <c r="D10" s="1">
        <f>C10-B10</f>
        <v>80.000000000000114</v>
      </c>
    </row>
    <row r="11" spans="1:5" x14ac:dyDescent="0.25">
      <c r="A11" t="s">
        <v>46</v>
      </c>
      <c r="B11" s="3">
        <v>15</v>
      </c>
      <c r="C11">
        <f>B11</f>
        <v>15</v>
      </c>
      <c r="D11" s="1"/>
    </row>
    <row r="12" spans="1:5" x14ac:dyDescent="0.25">
      <c r="A12" t="s">
        <v>48</v>
      </c>
      <c r="B12" s="23">
        <f>B9*B5/365</f>
        <v>8876.7123287671238</v>
      </c>
      <c r="C12" s="23">
        <f>C9*C5/365</f>
        <v>13019.178082191784</v>
      </c>
      <c r="D12" s="23">
        <f>C12-B12</f>
        <v>4142.4657534246599</v>
      </c>
    </row>
    <row r="13" spans="1:5" x14ac:dyDescent="0.25">
      <c r="B13" s="1"/>
      <c r="C13" s="1"/>
      <c r="D13" s="1"/>
    </row>
    <row r="14" spans="1:5" x14ac:dyDescent="0.25">
      <c r="A14" t="s">
        <v>44</v>
      </c>
      <c r="B14" s="1">
        <f>B10*B11</f>
        <v>12000</v>
      </c>
      <c r="C14" s="1">
        <f>C10*C11</f>
        <v>13200.000000000002</v>
      </c>
      <c r="D14" s="1">
        <f>C14-B14</f>
        <v>1200.0000000000018</v>
      </c>
      <c r="E14" s="1"/>
    </row>
    <row r="15" spans="1:5" x14ac:dyDescent="0.25">
      <c r="A15" t="s">
        <v>47</v>
      </c>
      <c r="B15" s="1">
        <f>B9*B3/100</f>
        <v>900</v>
      </c>
      <c r="C15" s="1">
        <f>C9*C3/100</f>
        <v>1386</v>
      </c>
      <c r="D15" s="1">
        <f>C15-B15</f>
        <v>486</v>
      </c>
    </row>
    <row r="16" spans="1:5" x14ac:dyDescent="0.25">
      <c r="A16" t="s">
        <v>49</v>
      </c>
      <c r="B16" s="24">
        <f>B12*B6/100</f>
        <v>266.30136986301369</v>
      </c>
      <c r="C16" s="24">
        <f>C12*C6/100</f>
        <v>390.57534246575347</v>
      </c>
      <c r="D16" s="23">
        <f>C16-B16</f>
        <v>124.27397260273978</v>
      </c>
    </row>
    <row r="17" spans="1:5" x14ac:dyDescent="0.25">
      <c r="A17" t="s">
        <v>51</v>
      </c>
      <c r="B17" s="1"/>
      <c r="C17" s="1"/>
      <c r="D17" s="25">
        <f>D14-D15-D16</f>
        <v>589.72602739726199</v>
      </c>
    </row>
    <row r="18" spans="1:5" x14ac:dyDescent="0.25">
      <c r="B18" s="7"/>
      <c r="C18" s="7"/>
      <c r="D18" s="1"/>
      <c r="E18" s="1"/>
    </row>
    <row r="19" spans="1:5" x14ac:dyDescent="0.25">
      <c r="B19" s="10"/>
      <c r="C19" s="10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style="26" customWidth="1"/>
    <col min="2" max="2" width="11.140625" style="26" customWidth="1"/>
    <col min="3" max="3" width="12" style="26" customWidth="1"/>
    <col min="4" max="5" width="8.7109375" style="26"/>
    <col min="6" max="6" width="9.140625" style="26" customWidth="1"/>
    <col min="7" max="16384" width="8.7109375" style="26"/>
  </cols>
  <sheetData>
    <row r="1" spans="1:5" x14ac:dyDescent="0.25">
      <c r="A1" s="26" t="s">
        <v>38</v>
      </c>
      <c r="B1" s="27" t="s">
        <v>31</v>
      </c>
      <c r="C1" s="27" t="s">
        <v>17</v>
      </c>
    </row>
    <row r="2" spans="1:5" x14ac:dyDescent="0.25">
      <c r="B2" s="28" t="s">
        <v>16</v>
      </c>
      <c r="C2" s="28" t="s">
        <v>16</v>
      </c>
    </row>
    <row r="3" spans="1:5" x14ac:dyDescent="0.25">
      <c r="A3" s="26" t="s">
        <v>19</v>
      </c>
      <c r="B3" s="29">
        <v>1</v>
      </c>
      <c r="C3" s="30">
        <v>1.4</v>
      </c>
    </row>
    <row r="4" spans="1:5" x14ac:dyDescent="0.25">
      <c r="A4" s="26" t="s">
        <v>20</v>
      </c>
      <c r="C4" s="31">
        <v>4.3213296398892203</v>
      </c>
    </row>
    <row r="5" spans="1:5" x14ac:dyDescent="0.25">
      <c r="A5" s="26" t="s">
        <v>21</v>
      </c>
      <c r="B5" s="32">
        <v>36</v>
      </c>
      <c r="C5" s="32">
        <v>48</v>
      </c>
    </row>
    <row r="6" spans="1:5" x14ac:dyDescent="0.25">
      <c r="A6" s="26" t="s">
        <v>1</v>
      </c>
      <c r="B6" s="33">
        <v>3</v>
      </c>
      <c r="C6" s="34">
        <f>B6</f>
        <v>3</v>
      </c>
    </row>
    <row r="7" spans="1:5" x14ac:dyDescent="0.25">
      <c r="B7" s="32"/>
    </row>
    <row r="8" spans="1:5" x14ac:dyDescent="0.25">
      <c r="D8" s="35" t="s">
        <v>18</v>
      </c>
    </row>
    <row r="9" spans="1:5" x14ac:dyDescent="0.25">
      <c r="A9" s="26" t="s">
        <v>45</v>
      </c>
      <c r="B9" s="33">
        <v>90000</v>
      </c>
      <c r="C9" s="34">
        <f>B9*(1+$C$4/100)</f>
        <v>93889.196675900297</v>
      </c>
      <c r="D9" s="34">
        <f>C9-B9</f>
        <v>3889.1966759002971</v>
      </c>
    </row>
    <row r="10" spans="1:5" x14ac:dyDescent="0.25">
      <c r="A10" s="26" t="s">
        <v>43</v>
      </c>
      <c r="B10" s="32">
        <v>800</v>
      </c>
      <c r="C10" s="34">
        <f>B10*(1+$C$4/100)</f>
        <v>834.57063711911383</v>
      </c>
      <c r="D10" s="34">
        <f>C10-B10</f>
        <v>34.570637119113826</v>
      </c>
    </row>
    <row r="11" spans="1:5" x14ac:dyDescent="0.25">
      <c r="A11" s="26" t="s">
        <v>46</v>
      </c>
      <c r="B11" s="32">
        <v>15</v>
      </c>
      <c r="C11" s="26">
        <f>B11</f>
        <v>15</v>
      </c>
      <c r="D11" s="34"/>
    </row>
    <row r="12" spans="1:5" x14ac:dyDescent="0.25">
      <c r="A12" s="26" t="s">
        <v>48</v>
      </c>
      <c r="B12" s="36">
        <f>B9*B5/365</f>
        <v>8876.7123287671238</v>
      </c>
      <c r="C12" s="36">
        <f>C9*C5/365</f>
        <v>12347.072439570449</v>
      </c>
      <c r="D12" s="36">
        <f>C12-B12</f>
        <v>3470.3601108033254</v>
      </c>
    </row>
    <row r="13" spans="1:5" x14ac:dyDescent="0.25">
      <c r="B13" s="34"/>
      <c r="C13" s="34"/>
      <c r="D13" s="34"/>
    </row>
    <row r="14" spans="1:5" x14ac:dyDescent="0.25">
      <c r="A14" s="26" t="s">
        <v>44</v>
      </c>
      <c r="B14" s="34">
        <f>B10*B11</f>
        <v>12000</v>
      </c>
      <c r="C14" s="34">
        <f>C10*C11</f>
        <v>12518.559556786708</v>
      </c>
      <c r="D14" s="34">
        <f>C14-B14</f>
        <v>518.55955678670762</v>
      </c>
      <c r="E14" s="34"/>
    </row>
    <row r="15" spans="1:5" x14ac:dyDescent="0.25">
      <c r="A15" s="26" t="s">
        <v>47</v>
      </c>
      <c r="B15" s="34">
        <f>B9*B3/100</f>
        <v>900</v>
      </c>
      <c r="C15" s="34">
        <f>C9*C3/100</f>
        <v>1314.4487534626041</v>
      </c>
      <c r="D15" s="34">
        <f>C15-B15</f>
        <v>414.44875346260415</v>
      </c>
    </row>
    <row r="16" spans="1:5" x14ac:dyDescent="0.25">
      <c r="A16" s="26" t="s">
        <v>49</v>
      </c>
      <c r="B16" s="37">
        <f>B12*B6/100</f>
        <v>266.30136986301369</v>
      </c>
      <c r="C16" s="37">
        <f>C12*C6/100</f>
        <v>370.41217318711352</v>
      </c>
      <c r="D16" s="36">
        <f>C16-B16</f>
        <v>104.11080332409983</v>
      </c>
    </row>
    <row r="17" spans="1:5" x14ac:dyDescent="0.25">
      <c r="A17" s="26" t="s">
        <v>50</v>
      </c>
      <c r="B17" s="34"/>
      <c r="C17" s="34"/>
      <c r="D17" s="38">
        <f>D14-D15-D16</f>
        <v>3.637978807091713E-12</v>
      </c>
    </row>
    <row r="18" spans="1:5" x14ac:dyDescent="0.25">
      <c r="B18" s="39"/>
      <c r="C18" s="39"/>
      <c r="D18" s="34"/>
      <c r="E18" s="34"/>
    </row>
    <row r="19" spans="1:5" x14ac:dyDescent="0.25">
      <c r="B19" s="40"/>
      <c r="C19" s="40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/>
  </sheetViews>
  <sheetFormatPr baseColWidth="10" defaultColWidth="8.7109375" defaultRowHeight="15" x14ac:dyDescent="0.25"/>
  <cols>
    <col min="1" max="1" width="16.85546875" customWidth="1"/>
  </cols>
  <sheetData>
    <row r="1" spans="1:9" x14ac:dyDescent="0.25">
      <c r="A1" t="s">
        <v>11</v>
      </c>
      <c r="B1" s="4">
        <v>0.1</v>
      </c>
    </row>
    <row r="2" spans="1:9" x14ac:dyDescent="0.25">
      <c r="B2" s="49" t="s">
        <v>12</v>
      </c>
      <c r="C2" s="49"/>
      <c r="D2" s="49"/>
      <c r="E2" s="49"/>
      <c r="F2" s="49"/>
      <c r="G2" s="49"/>
    </row>
    <row r="3" spans="1:9" x14ac:dyDescent="0.25">
      <c r="A3" t="s">
        <v>22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7</v>
      </c>
    </row>
    <row r="4" spans="1:9" x14ac:dyDescent="0.25">
      <c r="A4" t="s">
        <v>23</v>
      </c>
      <c r="B4">
        <v>-20</v>
      </c>
      <c r="C4">
        <f>15+6</f>
        <v>21</v>
      </c>
      <c r="H4" s="9">
        <f>B4+NPV($B$1,C4:G4)</f>
        <v>-0.90909090909091006</v>
      </c>
    </row>
    <row r="5" spans="1:9" x14ac:dyDescent="0.25">
      <c r="A5" t="s">
        <v>24</v>
      </c>
      <c r="B5">
        <f>B4</f>
        <v>-20</v>
      </c>
      <c r="C5">
        <f>6</f>
        <v>6</v>
      </c>
      <c r="D5">
        <f>11+6</f>
        <v>17</v>
      </c>
      <c r="H5" s="9">
        <f t="shared" ref="H5:H8" si="0">B5+NPV($B$1,C5:G5)</f>
        <v>-0.49586776859504411</v>
      </c>
    </row>
    <row r="6" spans="1:9" x14ac:dyDescent="0.25">
      <c r="A6" t="s">
        <v>25</v>
      </c>
      <c r="B6">
        <f t="shared" ref="B6:B8" si="1">B5</f>
        <v>-20</v>
      </c>
      <c r="C6">
        <f>6</f>
        <v>6</v>
      </c>
      <c r="D6">
        <v>6</v>
      </c>
      <c r="E6">
        <f>9+6</f>
        <v>15</v>
      </c>
      <c r="H6" s="9">
        <f t="shared" si="0"/>
        <v>1.6829451540195315</v>
      </c>
    </row>
    <row r="7" spans="1:9" x14ac:dyDescent="0.25">
      <c r="A7" t="s">
        <v>26</v>
      </c>
      <c r="B7">
        <f t="shared" si="1"/>
        <v>-20</v>
      </c>
      <c r="C7">
        <f>6</f>
        <v>6</v>
      </c>
      <c r="D7">
        <v>6</v>
      </c>
      <c r="E7">
        <v>6</v>
      </c>
      <c r="F7">
        <f>3+6</f>
        <v>9</v>
      </c>
      <c r="H7" s="9">
        <f t="shared" si="0"/>
        <v>1.0682330441909649</v>
      </c>
      <c r="I7" s="17"/>
    </row>
    <row r="8" spans="1:9" x14ac:dyDescent="0.25">
      <c r="A8" t="s">
        <v>27</v>
      </c>
      <c r="B8">
        <f t="shared" si="1"/>
        <v>-20</v>
      </c>
      <c r="C8">
        <f>6</f>
        <v>6</v>
      </c>
      <c r="D8">
        <v>6</v>
      </c>
      <c r="E8">
        <v>6</v>
      </c>
      <c r="F8">
        <v>6</v>
      </c>
      <c r="G8">
        <v>2</v>
      </c>
      <c r="H8" s="9">
        <f t="shared" si="0"/>
        <v>0.26103532421406328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9.1a</vt:lpstr>
      <vt:lpstr>Oppgave 9.1b</vt:lpstr>
      <vt:lpstr>Oppgave 9.2</vt:lpstr>
      <vt:lpstr>Oppgave 9.3a</vt:lpstr>
      <vt:lpstr>Oppgave 9.3b</vt:lpstr>
      <vt:lpstr>Oppgave 9.4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cp:lastPrinted>2019-04-02T18:54:03Z</cp:lastPrinted>
  <dcterms:created xsi:type="dcterms:W3CDTF">2015-05-29T03:44:04Z</dcterms:created>
  <dcterms:modified xsi:type="dcterms:W3CDTF">2020-01-31T12:09:52Z</dcterms:modified>
</cp:coreProperties>
</file>