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6835" windowHeight="12075" firstSheet="1" activeTab="1"/>
  </bookViews>
  <sheets>
    <sheet name="Oppgave 9.1a" sheetId="7" r:id="rId1"/>
    <sheet name="Oppgave 9.1b" sheetId="9" r:id="rId2"/>
    <sheet name="Oppgave 9.2" sheetId="2" r:id="rId3"/>
    <sheet name="Oppgave 9.3a" sheetId="3" r:id="rId4"/>
    <sheet name="Oppgave 9.3b" sheetId="10" r:id="rId5"/>
  </sheets>
  <calcPr calcId="145621"/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D10" i="10" s="1"/>
  <c r="C9" i="10"/>
  <c r="C15" i="10" s="1"/>
  <c r="C6" i="10"/>
  <c r="B5" i="2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E6" i="9"/>
  <c r="C6" i="9"/>
  <c r="D6" i="9" s="1"/>
  <c r="E5" i="9"/>
  <c r="D5" i="9"/>
  <c r="F5" i="9" s="1"/>
  <c r="D15" i="10" l="1"/>
  <c r="D9" i="10"/>
  <c r="C12" i="10"/>
  <c r="C16" i="10" s="1"/>
  <c r="D16" i="10" s="1"/>
  <c r="D17" i="10" s="1"/>
  <c r="C14" i="10"/>
  <c r="D14" i="10" s="1"/>
  <c r="D12" i="10"/>
  <c r="F6" i="9"/>
  <c r="C7" i="9"/>
  <c r="C8" i="9" l="1"/>
  <c r="D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E6" i="7"/>
  <c r="C6" i="7"/>
  <c r="D6" i="7" s="1"/>
  <c r="E5" i="7"/>
  <c r="D5" i="7"/>
  <c r="F7" i="9" l="1"/>
  <c r="C9" i="9"/>
  <c r="D8" i="9"/>
  <c r="F8" i="9" s="1"/>
  <c r="F5" i="7"/>
  <c r="F6" i="7"/>
  <c r="C7" i="7"/>
  <c r="D9" i="9" l="1"/>
  <c r="C10" i="9"/>
  <c r="D7" i="7"/>
  <c r="C8" i="7"/>
  <c r="C11" i="9" l="1"/>
  <c r="D10" i="9"/>
  <c r="F10" i="9" s="1"/>
  <c r="F9" i="9"/>
  <c r="D8" i="7"/>
  <c r="F8" i="7" s="1"/>
  <c r="C9" i="7"/>
  <c r="F7" i="7"/>
  <c r="C6" i="3"/>
  <c r="B15" i="3"/>
  <c r="B14" i="3"/>
  <c r="B12" i="3"/>
  <c r="B16" i="3" s="1"/>
  <c r="C10" i="3"/>
  <c r="D10" i="3" s="1"/>
  <c r="C9" i="3"/>
  <c r="D9" i="3" s="1"/>
  <c r="C11" i="3"/>
  <c r="C26" i="2"/>
  <c r="D26" i="2"/>
  <c r="C24" i="2"/>
  <c r="C9" i="2"/>
  <c r="D9" i="2" s="1"/>
  <c r="E9" i="2" s="1"/>
  <c r="C8" i="2"/>
  <c r="E10" i="2" l="1"/>
  <c r="F9" i="2"/>
  <c r="C12" i="9"/>
  <c r="D11" i="9"/>
  <c r="C27" i="2"/>
  <c r="D9" i="7"/>
  <c r="C10" i="7"/>
  <c r="C14" i="3"/>
  <c r="D14" i="3" s="1"/>
  <c r="C15" i="3"/>
  <c r="D15" i="3" s="1"/>
  <c r="C12" i="3"/>
  <c r="D10" i="2"/>
  <c r="C10" i="2"/>
  <c r="F10" i="2" l="1"/>
  <c r="G9" i="2"/>
  <c r="F11" i="9"/>
  <c r="D12" i="9"/>
  <c r="F12" i="9" s="1"/>
  <c r="C13" i="9"/>
  <c r="F9" i="7"/>
  <c r="D10" i="7"/>
  <c r="F10" i="7" s="1"/>
  <c r="C11" i="7"/>
  <c r="D12" i="3"/>
  <c r="C16" i="3"/>
  <c r="D16" i="3" s="1"/>
  <c r="C11" i="2"/>
  <c r="B16" i="2" s="1"/>
  <c r="B17" i="2" s="1"/>
  <c r="G10" i="2" l="1"/>
  <c r="H9" i="2"/>
  <c r="D13" i="9"/>
  <c r="F13" i="9" s="1"/>
  <c r="C14" i="9"/>
  <c r="D25" i="2"/>
  <c r="D11" i="7"/>
  <c r="C12" i="7"/>
  <c r="D17" i="3"/>
  <c r="H10" i="2" l="1"/>
  <c r="I9" i="2"/>
  <c r="C15" i="9"/>
  <c r="D14" i="9"/>
  <c r="F14" i="9" s="1"/>
  <c r="D27" i="2"/>
  <c r="D12" i="7"/>
  <c r="F12" i="7" s="1"/>
  <c r="C13" i="7"/>
  <c r="F11" i="7"/>
  <c r="I10" i="2" l="1"/>
  <c r="J9" i="2"/>
  <c r="D15" i="9"/>
  <c r="F15" i="9" s="1"/>
  <c r="C16" i="9"/>
  <c r="D13" i="7"/>
  <c r="F13" i="7" s="1"/>
  <c r="C14" i="7"/>
  <c r="J10" i="2" l="1"/>
  <c r="K9" i="2"/>
  <c r="D16" i="9"/>
  <c r="F16" i="9" s="1"/>
  <c r="C17" i="9"/>
  <c r="C15" i="7"/>
  <c r="D14" i="7"/>
  <c r="F14" i="7" s="1"/>
  <c r="L9" i="2" l="1"/>
  <c r="K10" i="2"/>
  <c r="C18" i="9"/>
  <c r="D17" i="9"/>
  <c r="F17" i="9" s="1"/>
  <c r="C16" i="7"/>
  <c r="D15" i="7"/>
  <c r="F15" i="7" s="1"/>
  <c r="L10" i="2" l="1"/>
  <c r="M9" i="2"/>
  <c r="M10" i="2" s="1"/>
  <c r="D18" i="9"/>
  <c r="F18" i="9" s="1"/>
  <c r="C19" i="9"/>
  <c r="C17" i="7"/>
  <c r="D16" i="7"/>
  <c r="F16" i="7" s="1"/>
  <c r="C20" i="9" l="1"/>
  <c r="D19" i="9"/>
  <c r="F19" i="9" s="1"/>
  <c r="C18" i="7"/>
  <c r="D17" i="7"/>
  <c r="F17" i="7" s="1"/>
  <c r="C21" i="9" l="1"/>
  <c r="D20" i="9"/>
  <c r="F20" i="9" s="1"/>
  <c r="D18" i="7"/>
  <c r="F18" i="7" s="1"/>
  <c r="C19" i="7"/>
  <c r="N9" i="2"/>
  <c r="N10" i="2" s="1"/>
  <c r="C22" i="9" l="1"/>
  <c r="D21" i="9"/>
  <c r="F21" i="9" s="1"/>
  <c r="D19" i="7"/>
  <c r="F19" i="7" s="1"/>
  <c r="C20" i="7"/>
  <c r="O10" i="2"/>
  <c r="O11" i="2" s="1"/>
  <c r="C23" i="9" l="1"/>
  <c r="D22" i="9"/>
  <c r="F22" i="9" s="1"/>
  <c r="D20" i="7"/>
  <c r="F20" i="7" s="1"/>
  <c r="C21" i="7"/>
  <c r="C24" i="9" l="1"/>
  <c r="D23" i="9"/>
  <c r="F23" i="9" s="1"/>
  <c r="D21" i="7"/>
  <c r="F21" i="7" s="1"/>
  <c r="C22" i="7"/>
  <c r="C25" i="9" l="1"/>
  <c r="D25" i="9" s="1"/>
  <c r="D24" i="9"/>
  <c r="F24" i="9" s="1"/>
  <c r="D22" i="7"/>
  <c r="F22" i="7" s="1"/>
  <c r="C23" i="7"/>
  <c r="F25" i="9" l="1"/>
  <c r="F26" i="9" s="1"/>
  <c r="D26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9.1, delspørsmål a.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C2" authorId="0">
      <text>
        <r>
          <rPr>
            <sz val="9"/>
            <color indexed="81"/>
            <rFont val="Tahoma"/>
            <family val="2"/>
          </rPr>
          <t>Her angis det beløpet årlig vedlikehold må økes med for å forlenge flyets levetid fra 15 til 20 år. 
Dermed reduseres årlig innbetalingsoverskudd med tilsvarende beløp.</t>
        </r>
      </text>
    </comment>
    <comment ref="D3" authorId="0">
      <text>
        <r>
          <rPr>
            <sz val="9"/>
            <color indexed="81"/>
            <rFont val="Tahoma"/>
            <family val="2"/>
          </rPr>
          <t xml:space="preserve">Kolonne C minus kolonne B
Omleggingen vil gi redusert innebetaling de første 15 årene, 
deretter økt innbetaling i årene 16 til 20.
</t>
        </r>
      </text>
    </comment>
    <comment ref="E4" authorId="0">
      <text>
        <r>
          <rPr>
            <sz val="9"/>
            <color indexed="81"/>
            <rFont val="Tahoma"/>
            <family val="2"/>
          </rPr>
          <t xml:space="preserve">Kapitalkostnad
</t>
        </r>
      </text>
    </comment>
    <comment ref="F26" authorId="0">
      <text>
        <r>
          <rPr>
            <sz val="9"/>
            <color indexed="81"/>
            <rFont val="Tahoma"/>
            <family val="2"/>
          </rPr>
          <t xml:space="preserve">Nåverdien det spørres om i delspørsmål a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9.1b.
Fet font angir inngangsverdi, dvs. data du må legge inn. Vanlig font betyr utgangsverdi, dvs. beregnede tall.
Rød trekant i en celle angir at det ligger en kommentar til innholdet i cellen. 
Denne kommentaren kan du lese ved å klikke på cellen.
</t>
        </r>
      </text>
    </comment>
    <comment ref="C2" authorId="0">
      <text>
        <r>
          <rPr>
            <sz val="9"/>
            <color indexed="81"/>
            <rFont val="Tahoma"/>
            <family val="2"/>
          </rPr>
          <t xml:space="preserve">Her angis det beløpet årlig vedlikehold må økes med for å forlenge flyets levetid fra 15 til 20 år. 
Dermed reduseres årlig innbetalingsoverskudd med tilsvarende beløp.
</t>
        </r>
      </text>
    </comment>
    <comment ref="D3" authorId="0">
      <text>
        <r>
          <rPr>
            <sz val="9"/>
            <color indexed="81"/>
            <rFont val="Tahoma"/>
            <family val="2"/>
          </rPr>
          <t xml:space="preserve">Kolonne C minus kolonne B
Omleggingen vil gi redusert innebetaling de første 15 årene, 
deretter økt innbetaling i årene 16 til 20.
</t>
        </r>
      </text>
    </comment>
    <comment ref="E4" authorId="0">
      <text>
        <r>
          <rPr>
            <sz val="9"/>
            <color indexed="81"/>
            <rFont val="Tahoma"/>
            <family val="2"/>
          </rPr>
          <t xml:space="preserve">Kapitalkostnad
</t>
        </r>
      </text>
    </comment>
    <comment ref="B6" authorId="0">
      <text>
        <r>
          <rPr>
            <sz val="11"/>
            <color indexed="81"/>
            <rFont val="Times New Roman"/>
            <family val="1"/>
          </rPr>
          <t>Endret fra delspørsmål a</t>
        </r>
      </text>
    </comment>
    <comment ref="F26" authorId="0">
      <text>
        <r>
          <rPr>
            <sz val="9"/>
            <color indexed="81"/>
            <rFont val="Tahoma"/>
            <family val="2"/>
          </rPr>
          <t>Nåverdien det spørres om i delspørsmål b
Hvis du med Goal Seek/Målsøking setter denne verdien lik null finne du at kritisk verdi er 6,53 millioner kroner.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9.2
Fet font angir inngangsverdi, dvs. data du må legge inn. Vanlig font betyr utgangsverdi, dvs. beregnede tall.
Rød trekant i en celle angir at det ligger en kommentar til innholdet i cellen. Denne kommentaren kan du lese ved å klikke på cellen.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6" authorId="0">
      <text>
        <r>
          <rPr>
            <sz val="9"/>
            <color indexed="81"/>
            <rFont val="Tahoma"/>
            <family val="2"/>
          </rPr>
          <t>Hentet fra celle C11. Derfor har tallet ikke fet font.</t>
        </r>
      </text>
    </comment>
    <comment ref="D23" authorId="0">
      <text>
        <r>
          <rPr>
            <sz val="11"/>
            <color indexed="81"/>
            <rFont val="Times New Roman"/>
            <family val="1"/>
          </rPr>
          <t>Siden fokus er på likviditet og ikke lønnsomhet, 
viser vi  beregningen barefor det første året.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PIG</author>
  </authors>
  <commentList>
    <comment ref="E1" authorId="0">
      <text>
        <r>
          <rPr>
            <sz val="9"/>
            <color indexed="81"/>
            <rFont val="Tahoma"/>
            <family val="2"/>
          </rPr>
          <t xml:space="preserve">Dette regnearket gjelder Oppgave 9.3, delspørsmål a. 
Forklaring til beregningene finner du på side 473 i boken.
Fet font angir inngangsverdi, dvs. data du må legge inn. Vanlig font betyr utgangsverdi, dvs. beregnede tall.
</t>
        </r>
      </text>
    </comment>
  </commentList>
</comments>
</file>

<file path=xl/comments5.xml><?xml version="1.0" encoding="utf-8"?>
<comments xmlns="http://schemas.openxmlformats.org/spreadsheetml/2006/main">
  <authors>
    <author>PIG</author>
  </authors>
  <commentList>
    <comment ref="E1" authorId="0">
      <text>
        <r>
          <rPr>
            <sz val="9"/>
            <color indexed="81"/>
            <rFont val="Tahoma"/>
            <family val="2"/>
          </rPr>
          <t xml:space="preserve">Dette regnearket gjelder Oppgave 9.3, delspørsmål b. 
Forklaring til beregningene finner du på side 473 i boken.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C4" authorId="0">
      <text>
        <r>
          <rPr>
            <sz val="9"/>
            <color indexed="81"/>
            <rFont val="Tahoma"/>
            <family val="2"/>
          </rPr>
          <t>Prosentsatsen her kommer fra Goal Seek/Målsøking etter at celle D17 er satt lik null. Derfor viser vi prosentsatsen med  normal, og ikke fet font.</t>
        </r>
      </text>
    </comment>
  </commentList>
</comments>
</file>

<file path=xl/sharedStrings.xml><?xml version="1.0" encoding="utf-8"?>
<sst xmlns="http://schemas.openxmlformats.org/spreadsheetml/2006/main" count="81" uniqueCount="49">
  <si>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</si>
  <si>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</si>
  <si>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</si>
  <si>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</si>
  <si>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</si>
  <si>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</si>
  <si>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Månedsrente</t>
  </si>
  <si>
    <t>Måned</t>
  </si>
  <si>
    <t>Nåverdi</t>
  </si>
  <si>
    <t>Internrente</t>
  </si>
  <si>
    <t>Investering</t>
  </si>
  <si>
    <t>Investering (kroner)</t>
  </si>
  <si>
    <t>Kapitalkostnad</t>
  </si>
  <si>
    <t>År</t>
  </si>
  <si>
    <t>Årlig besparelse</t>
  </si>
  <si>
    <t>Annuitetslån</t>
  </si>
  <si>
    <t>Lånerente</t>
  </si>
  <si>
    <t>Låneopptak (kroner)</t>
  </si>
  <si>
    <t>Løpetid (år)</t>
  </si>
  <si>
    <t>Kontantstrøm til egenkapitalen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</si>
  <si>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</si>
  <si>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</si>
  <si>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</si>
  <si>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</si>
  <si>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</si>
  <si>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</si>
  <si>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>Tap på krav</t>
  </si>
  <si>
    <t>Endring resultat</t>
  </si>
  <si>
    <t>Rentetap på kapitalbinding debitorer</t>
  </si>
  <si>
    <t>Kapitalkostnad (pr. år)</t>
  </si>
  <si>
    <t>Nåværende</t>
  </si>
  <si>
    <t>Økte vedlikehold</t>
  </si>
  <si>
    <t>Levetid</t>
  </si>
  <si>
    <t>Differanse-</t>
  </si>
  <si>
    <t>Disk.faktor</t>
  </si>
  <si>
    <t>kontantstrøm</t>
  </si>
  <si>
    <t>pr. år</t>
  </si>
  <si>
    <t>pr. måned</t>
  </si>
  <si>
    <t>Les dette</t>
  </si>
  <si>
    <t>Økt vedlikehold</t>
  </si>
  <si>
    <t>NB - feil i boken side 471. Der angis kritisk verdi som antall år, men det skal være mill.kroner</t>
  </si>
  <si>
    <t>a</t>
  </si>
  <si>
    <t>b</t>
  </si>
  <si>
    <t>c</t>
  </si>
  <si>
    <t>Samlet dekningsbidrag (tusen kr)</t>
  </si>
  <si>
    <t>Omsetning (tusen kr)</t>
  </si>
  <si>
    <t>Dekningsbidrag (kr/enhet)</t>
  </si>
  <si>
    <t>Kapitalbinding debitorer  (tusen kr)</t>
  </si>
  <si>
    <t>Salgsvolum (tusen enheter)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</si>
</sst>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 * #,##0.00_ ;_ * \-#,##0.00_ ;_ * &quot;-&quot;??_ ;_ @_ "/>
    <numFmt numFmtId="164" formatCode="_(* #,##0.00_);_(* \(#,##0.00\);_(* &quot;-&quot;??_);_(@_)"/>
    <numFmt numFmtId="165" formatCode="0.0000"/>
    <numFmt numFmtId="166" formatCode="0.0"/>
    <numFmt numFmtId="167" formatCode="#,##0.000000"/>
    <numFmt numFmtId="168" formatCode="_ * #,##0.0_ ;_ * \-#,##0.0_ ;_ * &quot;-&quot;??_ ;_ @_ "/>
    <numFmt numFmtId="169" formatCode="_ * #,##0_ ;_ * \-#,##0_ ;_ * &quot;-&quot;??_ ;_ @_ "/>
    <numFmt numFmtId="170" formatCode="0.0\ %"/>
    <numFmt numFmtId="171" formatCode="&quot;kr&quot;\ #,##0.0000;[Red]&quot;kr&quot;\ \-#,##0.0000"/>
    <numFmt numFmtId="172" formatCode="0.000000"/>
    <numFmt numFmtId="173" formatCode="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NumberFormat="1" applyFont="1"/>
    <xf numFmtId="166" fontId="7" fillId="0" borderId="0" xfId="0" applyNumberFormat="1" applyFont="1"/>
    <xf numFmtId="165" fontId="7" fillId="0" borderId="0" xfId="0" applyNumberFormat="1" applyFont="1"/>
    <xf numFmtId="2" fontId="7" fillId="0" borderId="0" xfId="0" applyNumberFormat="1" applyFont="1"/>
    <xf numFmtId="172" fontId="7" fillId="0" borderId="0" xfId="0" applyNumberFormat="1" applyFont="1"/>
    <xf numFmtId="0" fontId="7" fillId="0" borderId="1" xfId="0" applyFont="1" applyBorder="1" applyAlignment="1">
      <alignment horizontal="right"/>
    </xf>
    <xf numFmtId="0" fontId="6" fillId="0" borderId="1" xfId="0" applyFont="1" applyBorder="1"/>
    <xf numFmtId="170" fontId="6" fillId="0" borderId="1" xfId="0" applyNumberFormat="1" applyFont="1" applyBorder="1"/>
    <xf numFmtId="0" fontId="7" fillId="0" borderId="1" xfId="0" applyFont="1" applyBorder="1"/>
    <xf numFmtId="165" fontId="7" fillId="0" borderId="1" xfId="0" applyNumberFormat="1" applyFont="1" applyBorder="1"/>
    <xf numFmtId="2" fontId="7" fillId="0" borderId="1" xfId="0" applyNumberFormat="1" applyFont="1" applyBorder="1"/>
    <xf numFmtId="0" fontId="8" fillId="0" borderId="0" xfId="0" applyFont="1"/>
    <xf numFmtId="0" fontId="7" fillId="0" borderId="2" xfId="0" applyFont="1" applyBorder="1"/>
    <xf numFmtId="170" fontId="7" fillId="0" borderId="2" xfId="0" applyNumberFormat="1" applyFont="1" applyBorder="1"/>
    <xf numFmtId="165" fontId="7" fillId="0" borderId="2" xfId="0" applyNumberFormat="1" applyFont="1" applyBorder="1"/>
    <xf numFmtId="3" fontId="6" fillId="0" borderId="0" xfId="0" applyNumberFormat="1" applyFont="1"/>
    <xf numFmtId="10" fontId="6" fillId="0" borderId="0" xfId="0" applyNumberFormat="1" applyFont="1"/>
    <xf numFmtId="10" fontId="7" fillId="0" borderId="0" xfId="0" applyNumberFormat="1" applyFont="1"/>
    <xf numFmtId="0" fontId="7" fillId="0" borderId="0" xfId="0" applyFont="1" applyAlignment="1">
      <alignment horizontal="center"/>
    </xf>
    <xf numFmtId="2" fontId="6" fillId="0" borderId="0" xfId="0" applyNumberFormat="1" applyFont="1"/>
    <xf numFmtId="3" fontId="7" fillId="0" borderId="0" xfId="0" applyNumberFormat="1" applyFont="1"/>
    <xf numFmtId="171" fontId="7" fillId="0" borderId="0" xfId="0" applyNumberFormat="1" applyFont="1"/>
    <xf numFmtId="167" fontId="7" fillId="0" borderId="0" xfId="0" applyNumberFormat="1" applyFont="1"/>
    <xf numFmtId="173" fontId="7" fillId="0" borderId="0" xfId="0" applyNumberFormat="1" applyFont="1"/>
    <xf numFmtId="9" fontId="6" fillId="0" borderId="0" xfId="2" applyFont="1"/>
    <xf numFmtId="169" fontId="7" fillId="0" borderId="0" xfId="1" applyNumberFormat="1" applyFont="1"/>
    <xf numFmtId="9" fontId="7" fillId="0" borderId="0" xfId="0" applyNumberFormat="1" applyFont="1"/>
    <xf numFmtId="2" fontId="6" fillId="0" borderId="1" xfId="0" applyNumberFormat="1" applyFont="1" applyBorder="1"/>
    <xf numFmtId="3" fontId="7" fillId="0" borderId="1" xfId="0" applyNumberFormat="1" applyFont="1" applyBorder="1"/>
    <xf numFmtId="170" fontId="7" fillId="0" borderId="1" xfId="2" applyNumberFormat="1" applyFont="1" applyBorder="1"/>
    <xf numFmtId="3" fontId="7" fillId="0" borderId="2" xfId="0" applyNumberFormat="1" applyFont="1" applyBorder="1"/>
    <xf numFmtId="169" fontId="6" fillId="0" borderId="0" xfId="1" applyNumberFormat="1" applyFont="1"/>
    <xf numFmtId="168" fontId="6" fillId="0" borderId="0" xfId="1" applyNumberFormat="1" applyFont="1"/>
    <xf numFmtId="1" fontId="7" fillId="0" borderId="0" xfId="0" applyNumberFormat="1" applyFont="1"/>
    <xf numFmtId="4" fontId="7" fillId="0" borderId="0" xfId="0" applyNumberFormat="1" applyFont="1"/>
    <xf numFmtId="0" fontId="9" fillId="0" borderId="0" xfId="0" applyFont="1"/>
    <xf numFmtId="0" fontId="7" fillId="0" borderId="3" xfId="0" applyFont="1" applyBorder="1"/>
    <xf numFmtId="3" fontId="7" fillId="0" borderId="3" xfId="0" applyNumberFormat="1" applyFont="1" applyBorder="1"/>
    <xf numFmtId="0" fontId="7" fillId="0" borderId="0" xfId="0" applyFont="1" applyAlignment="1">
      <alignment horizontal="center"/>
    </xf>
  </cellXfs>
  <cellStyles count="6">
    <cellStyle name="Comma" xfId="1" builtinId="3"/>
    <cellStyle name="Comma 2" xfId="5"/>
    <cellStyle name="Normal" xfId="0" builtinId="0"/>
    <cellStyle name="Normal 2" xfId="3"/>
    <cellStyle name="Percent" xfId="2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13</xdr:row>
      <xdr:rowOff>180975</xdr:rowOff>
    </xdr:from>
    <xdr:to>
      <xdr:col>24</xdr:col>
      <xdr:colOff>47625</xdr:colOff>
      <xdr:row>27</xdr:row>
      <xdr:rowOff>0</xdr:rowOff>
    </xdr:to>
    <xdr:cxnSp macro="">
      <xdr:nvCxnSpPr>
        <xdr:cNvPr id="4" name="Straight Connector 3"/>
        <xdr:cNvCxnSpPr/>
      </xdr:nvCxnSpPr>
      <xdr:spPr>
        <a:xfrm flipV="1">
          <a:off x="15268575" y="24669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209550</xdr:colOff>
      <xdr:row>13</xdr:row>
      <xdr:rowOff>180975</xdr:rowOff>
    </xdr:from>
    <xdr:to>
      <xdr:col>19</xdr:col>
      <xdr:colOff>219075</xdr:colOff>
      <xdr:row>27</xdr:row>
      <xdr:rowOff>0</xdr:rowOff>
    </xdr:to>
    <xdr:cxnSp macro="">
      <xdr:nvCxnSpPr>
        <xdr:cNvPr id="5" name="Straight Connector 4"/>
        <xdr:cNvCxnSpPr/>
      </xdr:nvCxnSpPr>
      <xdr:spPr>
        <a:xfrm flipV="1">
          <a:off x="12392025" y="24669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13</xdr:row>
      <xdr:rowOff>180975</xdr:rowOff>
    </xdr:from>
    <xdr:to>
      <xdr:col>24</xdr:col>
      <xdr:colOff>47625</xdr:colOff>
      <xdr:row>27</xdr:row>
      <xdr:rowOff>0</xdr:rowOff>
    </xdr:to>
    <xdr:cxnSp macro="">
      <xdr:nvCxnSpPr>
        <xdr:cNvPr id="4" name="Straight Connector 3"/>
        <xdr:cNvCxnSpPr/>
      </xdr:nvCxnSpPr>
      <xdr:spPr>
        <a:xfrm flipV="1">
          <a:off x="15354300" y="26574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209550</xdr:colOff>
      <xdr:row>13</xdr:row>
      <xdr:rowOff>180975</xdr:rowOff>
    </xdr:from>
    <xdr:to>
      <xdr:col>19</xdr:col>
      <xdr:colOff>219075</xdr:colOff>
      <xdr:row>27</xdr:row>
      <xdr:rowOff>0</xdr:rowOff>
    </xdr:to>
    <xdr:cxnSp macro="">
      <xdr:nvCxnSpPr>
        <xdr:cNvPr id="5" name="Straight Connector 4"/>
        <xdr:cNvCxnSpPr/>
      </xdr:nvCxnSpPr>
      <xdr:spPr>
        <a:xfrm flipV="1">
          <a:off x="12477750" y="26574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zoomScale="140" zoomScaleNormal="140" workbookViewId="0"/>
  </sheetViews>
  <sheetFormatPr defaultColWidth="9.140625" defaultRowHeight="15" x14ac:dyDescent="0.25"/>
  <cols>
    <col min="1" max="1" width="14.85546875" style="3" customWidth="1"/>
    <col min="2" max="3" width="9.140625" style="3"/>
    <col min="4" max="4" width="13.85546875" style="3" customWidth="1"/>
    <col min="5" max="5" width="13.42578125" style="3" customWidth="1"/>
    <col min="6" max="16384" width="9.140625" style="3"/>
  </cols>
  <sheetData>
    <row r="1" spans="1:10" x14ac:dyDescent="0.25">
      <c r="A1" s="2" t="s">
        <v>38</v>
      </c>
    </row>
    <row r="2" spans="1:10" x14ac:dyDescent="0.25">
      <c r="A2" s="3" t="s">
        <v>39</v>
      </c>
      <c r="C2" s="2">
        <v>1</v>
      </c>
    </row>
    <row r="3" spans="1:10" x14ac:dyDescent="0.25">
      <c r="B3" s="43" t="s">
        <v>32</v>
      </c>
      <c r="C3" s="43"/>
      <c r="D3" s="4" t="s">
        <v>33</v>
      </c>
      <c r="E3" s="4" t="s">
        <v>34</v>
      </c>
      <c r="F3" s="4" t="s">
        <v>8</v>
      </c>
    </row>
    <row r="4" spans="1:10" x14ac:dyDescent="0.25">
      <c r="A4" s="10" t="s">
        <v>13</v>
      </c>
      <c r="B4" s="11">
        <v>15</v>
      </c>
      <c r="C4" s="11">
        <v>20</v>
      </c>
      <c r="D4" s="10" t="s">
        <v>35</v>
      </c>
      <c r="E4" s="12">
        <v>0.06</v>
      </c>
      <c r="F4" s="13"/>
    </row>
    <row r="5" spans="1:10" x14ac:dyDescent="0.25">
      <c r="A5" s="3">
        <v>0</v>
      </c>
      <c r="B5" s="2"/>
      <c r="D5" s="3">
        <f>C5-B5</f>
        <v>0</v>
      </c>
      <c r="E5" s="3">
        <f t="shared" ref="E5:E25" si="0">1/(1+$E$4)^A5</f>
        <v>1</v>
      </c>
      <c r="F5" s="3">
        <f>D5*E5</f>
        <v>0</v>
      </c>
      <c r="I5" s="5"/>
      <c r="J5" s="6"/>
    </row>
    <row r="6" spans="1:10" x14ac:dyDescent="0.25">
      <c r="A6" s="3">
        <v>1</v>
      </c>
      <c r="B6" s="2">
        <v>10</v>
      </c>
      <c r="C6" s="3">
        <f>B6-$C$2</f>
        <v>9</v>
      </c>
      <c r="D6" s="3">
        <f>C6-B6</f>
        <v>-1</v>
      </c>
      <c r="E6" s="7">
        <f t="shared" si="0"/>
        <v>0.94339622641509424</v>
      </c>
      <c r="F6" s="8">
        <f t="shared" ref="F6:F25" si="1">D6*E6</f>
        <v>-0.94339622641509424</v>
      </c>
      <c r="I6" s="5"/>
      <c r="J6" s="6"/>
    </row>
    <row r="7" spans="1:10" x14ac:dyDescent="0.25">
      <c r="A7" s="3">
        <v>2</v>
      </c>
      <c r="B7" s="3">
        <f>B6</f>
        <v>10</v>
      </c>
      <c r="C7" s="3">
        <f>C6</f>
        <v>9</v>
      </c>
      <c r="D7" s="3">
        <f t="shared" ref="D7:D25" si="2">C7-B7</f>
        <v>-1</v>
      </c>
      <c r="E7" s="7">
        <f t="shared" si="0"/>
        <v>0.88999644001423983</v>
      </c>
      <c r="F7" s="8">
        <f t="shared" si="1"/>
        <v>-0.88999644001423983</v>
      </c>
      <c r="I7" s="5"/>
      <c r="J7" s="6"/>
    </row>
    <row r="8" spans="1:10" x14ac:dyDescent="0.25">
      <c r="A8" s="3">
        <v>3</v>
      </c>
      <c r="B8" s="3">
        <f t="shared" ref="B8:C23" si="3">B7</f>
        <v>10</v>
      </c>
      <c r="C8" s="3">
        <f t="shared" si="3"/>
        <v>9</v>
      </c>
      <c r="D8" s="3">
        <f t="shared" si="2"/>
        <v>-1</v>
      </c>
      <c r="E8" s="7">
        <f t="shared" si="0"/>
        <v>0.8396192830323016</v>
      </c>
      <c r="F8" s="8">
        <f t="shared" si="1"/>
        <v>-0.8396192830323016</v>
      </c>
      <c r="I8" s="5"/>
      <c r="J8" s="6"/>
    </row>
    <row r="9" spans="1:10" x14ac:dyDescent="0.25">
      <c r="A9" s="3">
        <v>4</v>
      </c>
      <c r="B9" s="3">
        <f t="shared" si="3"/>
        <v>10</v>
      </c>
      <c r="C9" s="3">
        <f t="shared" si="3"/>
        <v>9</v>
      </c>
      <c r="D9" s="3">
        <f t="shared" si="2"/>
        <v>-1</v>
      </c>
      <c r="E9" s="7">
        <f t="shared" si="0"/>
        <v>0.79209366323802044</v>
      </c>
      <c r="F9" s="8">
        <f t="shared" si="1"/>
        <v>-0.79209366323802044</v>
      </c>
      <c r="I9" s="5"/>
      <c r="J9" s="6"/>
    </row>
    <row r="10" spans="1:10" x14ac:dyDescent="0.25">
      <c r="A10" s="3">
        <v>5</v>
      </c>
      <c r="B10" s="3">
        <f t="shared" si="3"/>
        <v>10</v>
      </c>
      <c r="C10" s="3">
        <f t="shared" si="3"/>
        <v>9</v>
      </c>
      <c r="D10" s="3">
        <f t="shared" si="2"/>
        <v>-1</v>
      </c>
      <c r="E10" s="7">
        <f t="shared" si="0"/>
        <v>0.74725817286605689</v>
      </c>
      <c r="F10" s="8">
        <f t="shared" si="1"/>
        <v>-0.74725817286605689</v>
      </c>
      <c r="I10" s="5"/>
      <c r="J10" s="6"/>
    </row>
    <row r="11" spans="1:10" x14ac:dyDescent="0.25">
      <c r="A11" s="3">
        <v>6</v>
      </c>
      <c r="B11" s="3">
        <f t="shared" si="3"/>
        <v>10</v>
      </c>
      <c r="C11" s="3">
        <f t="shared" si="3"/>
        <v>9</v>
      </c>
      <c r="D11" s="3">
        <f t="shared" si="2"/>
        <v>-1</v>
      </c>
      <c r="E11" s="7">
        <f t="shared" si="0"/>
        <v>0.70496054043967626</v>
      </c>
      <c r="F11" s="8">
        <f t="shared" si="1"/>
        <v>-0.70496054043967626</v>
      </c>
      <c r="I11" s="5"/>
      <c r="J11" s="6"/>
    </row>
    <row r="12" spans="1:10" x14ac:dyDescent="0.25">
      <c r="A12" s="3">
        <v>7</v>
      </c>
      <c r="B12" s="3">
        <f t="shared" si="3"/>
        <v>10</v>
      </c>
      <c r="C12" s="3">
        <f t="shared" si="3"/>
        <v>9</v>
      </c>
      <c r="D12" s="3">
        <f t="shared" si="2"/>
        <v>-1</v>
      </c>
      <c r="E12" s="7">
        <f t="shared" si="0"/>
        <v>0.66505711362233599</v>
      </c>
      <c r="F12" s="8">
        <f t="shared" si="1"/>
        <v>-0.66505711362233599</v>
      </c>
      <c r="I12" s="5"/>
      <c r="J12" s="6"/>
    </row>
    <row r="13" spans="1:10" x14ac:dyDescent="0.25">
      <c r="A13" s="3">
        <v>8</v>
      </c>
      <c r="B13" s="3">
        <f t="shared" si="3"/>
        <v>10</v>
      </c>
      <c r="C13" s="3">
        <f t="shared" si="3"/>
        <v>9</v>
      </c>
      <c r="D13" s="3">
        <f t="shared" si="2"/>
        <v>-1</v>
      </c>
      <c r="E13" s="7">
        <f t="shared" si="0"/>
        <v>0.62741237134182648</v>
      </c>
      <c r="F13" s="8">
        <f t="shared" si="1"/>
        <v>-0.62741237134182648</v>
      </c>
      <c r="I13" s="5"/>
      <c r="J13" s="6"/>
    </row>
    <row r="14" spans="1:10" x14ac:dyDescent="0.25">
      <c r="A14" s="3">
        <v>9</v>
      </c>
      <c r="B14" s="3">
        <f t="shared" si="3"/>
        <v>10</v>
      </c>
      <c r="C14" s="3">
        <f t="shared" si="3"/>
        <v>9</v>
      </c>
      <c r="D14" s="3">
        <f t="shared" si="2"/>
        <v>-1</v>
      </c>
      <c r="E14" s="7">
        <f t="shared" si="0"/>
        <v>0.59189846353002495</v>
      </c>
      <c r="F14" s="8">
        <f t="shared" si="1"/>
        <v>-0.59189846353002495</v>
      </c>
      <c r="I14" s="8"/>
    </row>
    <row r="15" spans="1:10" x14ac:dyDescent="0.25">
      <c r="A15" s="3">
        <v>10</v>
      </c>
      <c r="B15" s="3">
        <f t="shared" si="3"/>
        <v>10</v>
      </c>
      <c r="C15" s="3">
        <f t="shared" si="3"/>
        <v>9</v>
      </c>
      <c r="D15" s="3">
        <f t="shared" si="2"/>
        <v>-1</v>
      </c>
      <c r="E15" s="7">
        <f t="shared" si="0"/>
        <v>0.55839477691511785</v>
      </c>
      <c r="F15" s="8">
        <f t="shared" si="1"/>
        <v>-0.55839477691511785</v>
      </c>
      <c r="I15" s="8"/>
    </row>
    <row r="16" spans="1:10" x14ac:dyDescent="0.25">
      <c r="A16" s="3">
        <v>11</v>
      </c>
      <c r="B16" s="3">
        <f t="shared" si="3"/>
        <v>10</v>
      </c>
      <c r="C16" s="3">
        <f t="shared" si="3"/>
        <v>9</v>
      </c>
      <c r="D16" s="3">
        <f t="shared" si="2"/>
        <v>-1</v>
      </c>
      <c r="E16" s="7">
        <f t="shared" si="0"/>
        <v>0.52678752539162055</v>
      </c>
      <c r="F16" s="8">
        <f t="shared" si="1"/>
        <v>-0.52678752539162055</v>
      </c>
    </row>
    <row r="17" spans="1:9" x14ac:dyDescent="0.25">
      <c r="A17" s="3">
        <v>12</v>
      </c>
      <c r="B17" s="3">
        <f t="shared" si="3"/>
        <v>10</v>
      </c>
      <c r="C17" s="3">
        <f t="shared" si="3"/>
        <v>9</v>
      </c>
      <c r="D17" s="3">
        <f t="shared" si="2"/>
        <v>-1</v>
      </c>
      <c r="E17" s="7">
        <f t="shared" si="0"/>
        <v>0.4969693635770005</v>
      </c>
      <c r="F17" s="8">
        <f t="shared" si="1"/>
        <v>-0.4969693635770005</v>
      </c>
    </row>
    <row r="18" spans="1:9" x14ac:dyDescent="0.25">
      <c r="A18" s="3">
        <v>13</v>
      </c>
      <c r="B18" s="3">
        <f t="shared" si="3"/>
        <v>10</v>
      </c>
      <c r="C18" s="3">
        <f t="shared" si="3"/>
        <v>9</v>
      </c>
      <c r="D18" s="3">
        <f t="shared" si="2"/>
        <v>-1</v>
      </c>
      <c r="E18" s="7">
        <f t="shared" si="0"/>
        <v>0.46883902224245327</v>
      </c>
      <c r="F18" s="8">
        <f t="shared" si="1"/>
        <v>-0.46883902224245327</v>
      </c>
    </row>
    <row r="19" spans="1:9" x14ac:dyDescent="0.25">
      <c r="A19" s="3">
        <v>14</v>
      </c>
      <c r="B19" s="3">
        <f t="shared" si="3"/>
        <v>10</v>
      </c>
      <c r="C19" s="3">
        <f t="shared" si="3"/>
        <v>9</v>
      </c>
      <c r="D19" s="3">
        <f t="shared" si="2"/>
        <v>-1</v>
      </c>
      <c r="E19" s="7">
        <f t="shared" si="0"/>
        <v>0.44230096437967292</v>
      </c>
      <c r="F19" s="8">
        <f t="shared" si="1"/>
        <v>-0.44230096437967292</v>
      </c>
    </row>
    <row r="20" spans="1:9" x14ac:dyDescent="0.25">
      <c r="A20" s="3">
        <v>15</v>
      </c>
      <c r="B20" s="3">
        <f t="shared" si="3"/>
        <v>10</v>
      </c>
      <c r="C20" s="3">
        <f t="shared" si="3"/>
        <v>9</v>
      </c>
      <c r="D20" s="3">
        <f t="shared" si="2"/>
        <v>-1</v>
      </c>
      <c r="E20" s="7">
        <f t="shared" si="0"/>
        <v>0.41726506073554037</v>
      </c>
      <c r="F20" s="8">
        <f t="shared" si="1"/>
        <v>-0.41726506073554037</v>
      </c>
    </row>
    <row r="21" spans="1:9" x14ac:dyDescent="0.25">
      <c r="A21" s="3">
        <v>16</v>
      </c>
      <c r="C21" s="3">
        <f t="shared" si="3"/>
        <v>9</v>
      </c>
      <c r="D21" s="3">
        <f t="shared" si="2"/>
        <v>9</v>
      </c>
      <c r="E21" s="7">
        <f t="shared" si="0"/>
        <v>0.39364628371277405</v>
      </c>
      <c r="F21" s="8">
        <f t="shared" si="1"/>
        <v>3.5428165534149665</v>
      </c>
    </row>
    <row r="22" spans="1:9" x14ac:dyDescent="0.25">
      <c r="A22" s="3">
        <v>17</v>
      </c>
      <c r="C22" s="3">
        <f t="shared" si="3"/>
        <v>9</v>
      </c>
      <c r="D22" s="3">
        <f t="shared" si="2"/>
        <v>9</v>
      </c>
      <c r="E22" s="7">
        <f t="shared" si="0"/>
        <v>0.37136441859695657</v>
      </c>
      <c r="F22" s="8">
        <f t="shared" si="1"/>
        <v>3.342279767372609</v>
      </c>
    </row>
    <row r="23" spans="1:9" x14ac:dyDescent="0.25">
      <c r="A23" s="3">
        <v>18</v>
      </c>
      <c r="C23" s="3">
        <f t="shared" si="3"/>
        <v>9</v>
      </c>
      <c r="D23" s="3">
        <f t="shared" si="2"/>
        <v>9</v>
      </c>
      <c r="E23" s="7">
        <f t="shared" si="0"/>
        <v>0.35034379112920433</v>
      </c>
      <c r="F23" s="8">
        <f t="shared" si="1"/>
        <v>3.1530941201628391</v>
      </c>
    </row>
    <row r="24" spans="1:9" x14ac:dyDescent="0.25">
      <c r="A24" s="3">
        <v>19</v>
      </c>
      <c r="C24" s="3">
        <f t="shared" ref="C24:C25" si="4">C23</f>
        <v>9</v>
      </c>
      <c r="D24" s="3">
        <f t="shared" si="2"/>
        <v>9</v>
      </c>
      <c r="E24" s="7">
        <f t="shared" si="0"/>
        <v>0.3305130104992493</v>
      </c>
      <c r="F24" s="8">
        <f t="shared" si="1"/>
        <v>2.9746170944932437</v>
      </c>
    </row>
    <row r="25" spans="1:9" x14ac:dyDescent="0.25">
      <c r="A25" s="13">
        <v>20</v>
      </c>
      <c r="B25" s="13"/>
      <c r="C25" s="13">
        <f t="shared" si="4"/>
        <v>9</v>
      </c>
      <c r="D25" s="13">
        <f t="shared" si="2"/>
        <v>9</v>
      </c>
      <c r="E25" s="14">
        <f t="shared" si="0"/>
        <v>0.31180472688608429</v>
      </c>
      <c r="F25" s="15">
        <f t="shared" si="1"/>
        <v>2.8062425419747585</v>
      </c>
    </row>
    <row r="26" spans="1:9" ht="15.75" thickBot="1" x14ac:dyDescent="0.3">
      <c r="A26" s="17"/>
      <c r="B26" s="18"/>
      <c r="C26" s="17"/>
      <c r="D26" s="18">
        <f>IRR(D5:D25)</f>
        <v>0.10678584154381388</v>
      </c>
      <c r="E26" s="19"/>
      <c r="F26" s="19">
        <f>SUM(F5:F25)</f>
        <v>6.1068010896774361</v>
      </c>
    </row>
    <row r="27" spans="1:9" ht="15.75" thickTop="1" x14ac:dyDescent="0.25">
      <c r="C27" s="2"/>
      <c r="I27" s="9"/>
    </row>
  </sheetData>
  <mergeCells count="1">
    <mergeCell ref="B3:C3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zoomScale="140" zoomScaleNormal="140" workbookViewId="0">
      <selection activeCell="J11" sqref="J11"/>
    </sheetView>
  </sheetViews>
  <sheetFormatPr defaultColWidth="9.140625" defaultRowHeight="15" x14ac:dyDescent="0.25"/>
  <cols>
    <col min="1" max="1" width="10.42578125" style="3" customWidth="1"/>
    <col min="2" max="3" width="9.140625" style="3"/>
    <col min="4" max="4" width="13.85546875" style="3" customWidth="1"/>
    <col min="5" max="5" width="13.42578125" style="3" customWidth="1"/>
    <col min="6" max="16384" width="9.140625" style="3"/>
  </cols>
  <sheetData>
    <row r="1" spans="1:10" x14ac:dyDescent="0.25">
      <c r="A1" s="2" t="s">
        <v>38</v>
      </c>
      <c r="C1" s="16" t="s">
        <v>40</v>
      </c>
    </row>
    <row r="2" spans="1:10" x14ac:dyDescent="0.25">
      <c r="A2" s="3" t="s">
        <v>31</v>
      </c>
      <c r="C2" s="2">
        <v>1</v>
      </c>
    </row>
    <row r="3" spans="1:10" x14ac:dyDescent="0.25">
      <c r="B3" s="43" t="s">
        <v>32</v>
      </c>
      <c r="C3" s="43"/>
      <c r="D3" s="4" t="s">
        <v>33</v>
      </c>
      <c r="E3" s="4" t="s">
        <v>34</v>
      </c>
      <c r="F3" s="4" t="s">
        <v>8</v>
      </c>
    </row>
    <row r="4" spans="1:10" x14ac:dyDescent="0.25">
      <c r="A4" s="10" t="s">
        <v>13</v>
      </c>
      <c r="B4" s="11">
        <v>15</v>
      </c>
      <c r="C4" s="11">
        <v>20</v>
      </c>
      <c r="D4" s="10" t="s">
        <v>35</v>
      </c>
      <c r="E4" s="12">
        <v>0.06</v>
      </c>
      <c r="F4" s="13"/>
    </row>
    <row r="5" spans="1:10" x14ac:dyDescent="0.25">
      <c r="A5" s="3">
        <v>0</v>
      </c>
      <c r="B5" s="2"/>
      <c r="D5" s="3">
        <f>C5-B5</f>
        <v>0</v>
      </c>
      <c r="E5" s="3">
        <f t="shared" ref="E5:E25" si="0">1/(1+$E$4)^A5</f>
        <v>1</v>
      </c>
      <c r="F5" s="3">
        <f>D5*E5</f>
        <v>0</v>
      </c>
      <c r="I5" s="5"/>
      <c r="J5" s="6"/>
    </row>
    <row r="6" spans="1:10" x14ac:dyDescent="0.25">
      <c r="A6" s="3">
        <v>1</v>
      </c>
      <c r="B6" s="24">
        <v>6.5256314672425431</v>
      </c>
      <c r="C6" s="8">
        <f>B6-$C$2</f>
        <v>5.5256314672425431</v>
      </c>
      <c r="D6" s="3">
        <f>C6-B6</f>
        <v>-1</v>
      </c>
      <c r="E6" s="7">
        <f t="shared" si="0"/>
        <v>0.94339622641509424</v>
      </c>
      <c r="F6" s="8">
        <f t="shared" ref="F6:F25" si="1">D6*E6</f>
        <v>-0.94339622641509424</v>
      </c>
      <c r="I6" s="5"/>
      <c r="J6" s="6"/>
    </row>
    <row r="7" spans="1:10" x14ac:dyDescent="0.25">
      <c r="A7" s="3">
        <v>2</v>
      </c>
      <c r="B7" s="8">
        <f>B6</f>
        <v>6.5256314672425431</v>
      </c>
      <c r="C7" s="8">
        <f>C6</f>
        <v>5.5256314672425431</v>
      </c>
      <c r="D7" s="3">
        <f t="shared" ref="D7:D25" si="2">C7-B7</f>
        <v>-1</v>
      </c>
      <c r="E7" s="7">
        <f t="shared" si="0"/>
        <v>0.88999644001423983</v>
      </c>
      <c r="F7" s="8">
        <f t="shared" si="1"/>
        <v>-0.88999644001423983</v>
      </c>
      <c r="I7" s="5"/>
      <c r="J7" s="6"/>
    </row>
    <row r="8" spans="1:10" x14ac:dyDescent="0.25">
      <c r="A8" s="3">
        <v>3</v>
      </c>
      <c r="B8" s="8">
        <f t="shared" ref="B8:C23" si="3">B7</f>
        <v>6.5256314672425431</v>
      </c>
      <c r="C8" s="8">
        <f t="shared" si="3"/>
        <v>5.5256314672425431</v>
      </c>
      <c r="D8" s="3">
        <f t="shared" si="2"/>
        <v>-1</v>
      </c>
      <c r="E8" s="7">
        <f t="shared" si="0"/>
        <v>0.8396192830323016</v>
      </c>
      <c r="F8" s="8">
        <f t="shared" si="1"/>
        <v>-0.8396192830323016</v>
      </c>
      <c r="I8" s="5"/>
      <c r="J8" s="6"/>
    </row>
    <row r="9" spans="1:10" x14ac:dyDescent="0.25">
      <c r="A9" s="3">
        <v>4</v>
      </c>
      <c r="B9" s="8">
        <f t="shared" si="3"/>
        <v>6.5256314672425431</v>
      </c>
      <c r="C9" s="8">
        <f t="shared" si="3"/>
        <v>5.5256314672425431</v>
      </c>
      <c r="D9" s="3">
        <f t="shared" si="2"/>
        <v>-1</v>
      </c>
      <c r="E9" s="7">
        <f t="shared" si="0"/>
        <v>0.79209366323802044</v>
      </c>
      <c r="F9" s="8">
        <f t="shared" si="1"/>
        <v>-0.79209366323802044</v>
      </c>
      <c r="I9" s="5"/>
      <c r="J9" s="6"/>
    </row>
    <row r="10" spans="1:10" x14ac:dyDescent="0.25">
      <c r="A10" s="3">
        <v>5</v>
      </c>
      <c r="B10" s="8">
        <f t="shared" si="3"/>
        <v>6.5256314672425431</v>
      </c>
      <c r="C10" s="8">
        <f t="shared" si="3"/>
        <v>5.5256314672425431</v>
      </c>
      <c r="D10" s="3">
        <f t="shared" si="2"/>
        <v>-1</v>
      </c>
      <c r="E10" s="7">
        <f t="shared" si="0"/>
        <v>0.74725817286605689</v>
      </c>
      <c r="F10" s="8">
        <f t="shared" si="1"/>
        <v>-0.74725817286605689</v>
      </c>
      <c r="I10" s="5"/>
      <c r="J10" s="6"/>
    </row>
    <row r="11" spans="1:10" x14ac:dyDescent="0.25">
      <c r="A11" s="3">
        <v>6</v>
      </c>
      <c r="B11" s="8">
        <f t="shared" si="3"/>
        <v>6.5256314672425431</v>
      </c>
      <c r="C11" s="8">
        <f t="shared" si="3"/>
        <v>5.5256314672425431</v>
      </c>
      <c r="D11" s="3">
        <f t="shared" si="2"/>
        <v>-1</v>
      </c>
      <c r="E11" s="7">
        <f t="shared" si="0"/>
        <v>0.70496054043967626</v>
      </c>
      <c r="F11" s="8">
        <f t="shared" si="1"/>
        <v>-0.70496054043967626</v>
      </c>
      <c r="I11" s="5"/>
      <c r="J11" s="6"/>
    </row>
    <row r="12" spans="1:10" x14ac:dyDescent="0.25">
      <c r="A12" s="3">
        <v>7</v>
      </c>
      <c r="B12" s="8">
        <f t="shared" si="3"/>
        <v>6.5256314672425431</v>
      </c>
      <c r="C12" s="8">
        <f t="shared" si="3"/>
        <v>5.5256314672425431</v>
      </c>
      <c r="D12" s="3">
        <f t="shared" si="2"/>
        <v>-1</v>
      </c>
      <c r="E12" s="7">
        <f t="shared" si="0"/>
        <v>0.66505711362233599</v>
      </c>
      <c r="F12" s="8">
        <f t="shared" si="1"/>
        <v>-0.66505711362233599</v>
      </c>
      <c r="I12" s="5"/>
      <c r="J12" s="6"/>
    </row>
    <row r="13" spans="1:10" x14ac:dyDescent="0.25">
      <c r="A13" s="3">
        <v>8</v>
      </c>
      <c r="B13" s="8">
        <f t="shared" si="3"/>
        <v>6.5256314672425431</v>
      </c>
      <c r="C13" s="8">
        <f t="shared" si="3"/>
        <v>5.5256314672425431</v>
      </c>
      <c r="D13" s="3">
        <f t="shared" si="2"/>
        <v>-1</v>
      </c>
      <c r="E13" s="7">
        <f t="shared" si="0"/>
        <v>0.62741237134182648</v>
      </c>
      <c r="F13" s="8">
        <f t="shared" si="1"/>
        <v>-0.62741237134182648</v>
      </c>
      <c r="I13" s="5"/>
      <c r="J13" s="6"/>
    </row>
    <row r="14" spans="1:10" x14ac:dyDescent="0.25">
      <c r="A14" s="3">
        <v>9</v>
      </c>
      <c r="B14" s="8">
        <f t="shared" si="3"/>
        <v>6.5256314672425431</v>
      </c>
      <c r="C14" s="8">
        <f t="shared" si="3"/>
        <v>5.5256314672425431</v>
      </c>
      <c r="D14" s="3">
        <f t="shared" si="2"/>
        <v>-1</v>
      </c>
      <c r="E14" s="7">
        <f t="shared" si="0"/>
        <v>0.59189846353002495</v>
      </c>
      <c r="F14" s="8">
        <f t="shared" si="1"/>
        <v>-0.59189846353002495</v>
      </c>
      <c r="I14" s="8"/>
    </row>
    <row r="15" spans="1:10" x14ac:dyDescent="0.25">
      <c r="A15" s="3">
        <v>10</v>
      </c>
      <c r="B15" s="8">
        <f t="shared" si="3"/>
        <v>6.5256314672425431</v>
      </c>
      <c r="C15" s="8">
        <f t="shared" si="3"/>
        <v>5.5256314672425431</v>
      </c>
      <c r="D15" s="3">
        <f t="shared" si="2"/>
        <v>-1</v>
      </c>
      <c r="E15" s="7">
        <f t="shared" si="0"/>
        <v>0.55839477691511785</v>
      </c>
      <c r="F15" s="8">
        <f t="shared" si="1"/>
        <v>-0.55839477691511785</v>
      </c>
      <c r="I15" s="8"/>
    </row>
    <row r="16" spans="1:10" x14ac:dyDescent="0.25">
      <c r="A16" s="3">
        <v>11</v>
      </c>
      <c r="B16" s="8">
        <f t="shared" si="3"/>
        <v>6.5256314672425431</v>
      </c>
      <c r="C16" s="8">
        <f t="shared" si="3"/>
        <v>5.5256314672425431</v>
      </c>
      <c r="D16" s="3">
        <f t="shared" si="2"/>
        <v>-1</v>
      </c>
      <c r="E16" s="7">
        <f t="shared" si="0"/>
        <v>0.52678752539162055</v>
      </c>
      <c r="F16" s="8">
        <f t="shared" si="1"/>
        <v>-0.52678752539162055</v>
      </c>
    </row>
    <row r="17" spans="1:9" x14ac:dyDescent="0.25">
      <c r="A17" s="3">
        <v>12</v>
      </c>
      <c r="B17" s="8">
        <f t="shared" si="3"/>
        <v>6.5256314672425431</v>
      </c>
      <c r="C17" s="8">
        <f t="shared" si="3"/>
        <v>5.5256314672425431</v>
      </c>
      <c r="D17" s="3">
        <f t="shared" si="2"/>
        <v>-1</v>
      </c>
      <c r="E17" s="7">
        <f t="shared" si="0"/>
        <v>0.4969693635770005</v>
      </c>
      <c r="F17" s="8">
        <f t="shared" si="1"/>
        <v>-0.4969693635770005</v>
      </c>
    </row>
    <row r="18" spans="1:9" x14ac:dyDescent="0.25">
      <c r="A18" s="3">
        <v>13</v>
      </c>
      <c r="B18" s="8">
        <f t="shared" si="3"/>
        <v>6.5256314672425431</v>
      </c>
      <c r="C18" s="8">
        <f t="shared" si="3"/>
        <v>5.5256314672425431</v>
      </c>
      <c r="D18" s="3">
        <f t="shared" si="2"/>
        <v>-1</v>
      </c>
      <c r="E18" s="7">
        <f t="shared" si="0"/>
        <v>0.46883902224245327</v>
      </c>
      <c r="F18" s="8">
        <f t="shared" si="1"/>
        <v>-0.46883902224245327</v>
      </c>
    </row>
    <row r="19" spans="1:9" x14ac:dyDescent="0.25">
      <c r="A19" s="3">
        <v>14</v>
      </c>
      <c r="B19" s="8">
        <f t="shared" si="3"/>
        <v>6.5256314672425431</v>
      </c>
      <c r="C19" s="8">
        <f t="shared" si="3"/>
        <v>5.5256314672425431</v>
      </c>
      <c r="D19" s="3">
        <f t="shared" si="2"/>
        <v>-1</v>
      </c>
      <c r="E19" s="7">
        <f t="shared" si="0"/>
        <v>0.44230096437967292</v>
      </c>
      <c r="F19" s="8">
        <f t="shared" si="1"/>
        <v>-0.44230096437967292</v>
      </c>
    </row>
    <row r="20" spans="1:9" x14ac:dyDescent="0.25">
      <c r="A20" s="3">
        <v>15</v>
      </c>
      <c r="B20" s="8">
        <f t="shared" si="3"/>
        <v>6.5256314672425431</v>
      </c>
      <c r="C20" s="8">
        <f t="shared" si="3"/>
        <v>5.5256314672425431</v>
      </c>
      <c r="D20" s="3">
        <f t="shared" si="2"/>
        <v>-1</v>
      </c>
      <c r="E20" s="7">
        <f t="shared" si="0"/>
        <v>0.41726506073554037</v>
      </c>
      <c r="F20" s="8">
        <f t="shared" si="1"/>
        <v>-0.41726506073554037</v>
      </c>
    </row>
    <row r="21" spans="1:9" x14ac:dyDescent="0.25">
      <c r="A21" s="3">
        <v>16</v>
      </c>
      <c r="B21" s="8"/>
      <c r="C21" s="8">
        <f t="shared" si="3"/>
        <v>5.5256314672425431</v>
      </c>
      <c r="D21" s="8">
        <f t="shared" si="2"/>
        <v>5.5256314672425431</v>
      </c>
      <c r="E21" s="7">
        <f t="shared" si="0"/>
        <v>0.39364628371277405</v>
      </c>
      <c r="F21" s="8">
        <f t="shared" si="1"/>
        <v>2.1751442922463902</v>
      </c>
    </row>
    <row r="22" spans="1:9" x14ac:dyDescent="0.25">
      <c r="A22" s="3">
        <v>17</v>
      </c>
      <c r="B22" s="8"/>
      <c r="C22" s="8">
        <f t="shared" si="3"/>
        <v>5.5256314672425431</v>
      </c>
      <c r="D22" s="8">
        <f t="shared" si="2"/>
        <v>5.5256314672425431</v>
      </c>
      <c r="E22" s="7">
        <f t="shared" si="0"/>
        <v>0.37136441859695657</v>
      </c>
      <c r="F22" s="8">
        <f t="shared" si="1"/>
        <v>2.0520229172135749</v>
      </c>
    </row>
    <row r="23" spans="1:9" x14ac:dyDescent="0.25">
      <c r="A23" s="3">
        <v>18</v>
      </c>
      <c r="B23" s="8"/>
      <c r="C23" s="8">
        <f t="shared" si="3"/>
        <v>5.5256314672425431</v>
      </c>
      <c r="D23" s="8">
        <f t="shared" si="2"/>
        <v>5.5256314672425431</v>
      </c>
      <c r="E23" s="7">
        <f t="shared" si="0"/>
        <v>0.35034379112920433</v>
      </c>
      <c r="F23" s="8">
        <f t="shared" si="1"/>
        <v>1.9358706766165803</v>
      </c>
    </row>
    <row r="24" spans="1:9" x14ac:dyDescent="0.25">
      <c r="A24" s="3">
        <v>19</v>
      </c>
      <c r="B24" s="8"/>
      <c r="C24" s="8">
        <f t="shared" ref="C24:C25" si="4">C23</f>
        <v>5.5256314672425431</v>
      </c>
      <c r="D24" s="8">
        <f t="shared" si="2"/>
        <v>5.5256314672425431</v>
      </c>
      <c r="E24" s="7">
        <f t="shared" si="0"/>
        <v>0.3305130104992493</v>
      </c>
      <c r="F24" s="8">
        <f t="shared" si="1"/>
        <v>1.8262930911477169</v>
      </c>
    </row>
    <row r="25" spans="1:9" x14ac:dyDescent="0.25">
      <c r="A25" s="13">
        <v>20</v>
      </c>
      <c r="B25" s="15"/>
      <c r="C25" s="15">
        <f t="shared" si="4"/>
        <v>5.5256314672425431</v>
      </c>
      <c r="D25" s="15">
        <f t="shared" si="2"/>
        <v>5.5256314672425431</v>
      </c>
      <c r="E25" s="14">
        <f t="shared" si="0"/>
        <v>0.31180472688608429</v>
      </c>
      <c r="F25" s="15">
        <f t="shared" si="1"/>
        <v>1.7229180105167143</v>
      </c>
    </row>
    <row r="26" spans="1:9" ht="15.75" thickBot="1" x14ac:dyDescent="0.3">
      <c r="A26" s="17"/>
      <c r="B26" s="18"/>
      <c r="C26" s="17"/>
      <c r="D26" s="18">
        <f>IRR(D5:D25)</f>
        <v>5.9999999999892362E-2</v>
      </c>
      <c r="E26" s="19"/>
      <c r="F26" s="19">
        <f>SUM(F5:F25)</f>
        <v>-4.4408920985006262E-15</v>
      </c>
    </row>
    <row r="27" spans="1:9" ht="15.75" thickTop="1" x14ac:dyDescent="0.25">
      <c r="C27" s="2"/>
      <c r="I27" s="9"/>
    </row>
  </sheetData>
  <mergeCells count="1">
    <mergeCell ref="B3:C3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8"/>
  <sheetViews>
    <sheetView zoomScale="140" zoomScaleNormal="140" workbookViewId="0"/>
  </sheetViews>
  <sheetFormatPr defaultColWidth="9.140625" defaultRowHeight="15" outlineLevelCol="1" x14ac:dyDescent="0.25"/>
  <cols>
    <col min="1" max="1" width="27.7109375" style="3" customWidth="1"/>
    <col min="2" max="2" width="12.7109375" style="3" customWidth="1"/>
    <col min="3" max="3" width="12.85546875" style="3" bestFit="1" customWidth="1"/>
    <col min="4" max="4" width="11.85546875" style="3" bestFit="1" customWidth="1"/>
    <col min="5" max="5" width="9.85546875" style="3" bestFit="1" customWidth="1"/>
    <col min="6" max="12" width="9.140625" style="3" hidden="1" customWidth="1" outlineLevel="1"/>
    <col min="13" max="13" width="9.85546875" style="3" bestFit="1" customWidth="1" collapsed="1"/>
    <col min="14" max="14" width="9.140625" style="3"/>
    <col min="15" max="15" width="11" style="3" customWidth="1"/>
    <col min="16" max="20" width="9.140625" style="3"/>
    <col min="21" max="21" width="9.42578125" style="3" bestFit="1" customWidth="1"/>
    <col min="22" max="16384" width="9.140625" style="3"/>
  </cols>
  <sheetData>
    <row r="1" spans="1:22" x14ac:dyDescent="0.25">
      <c r="A1" s="2" t="s">
        <v>38</v>
      </c>
    </row>
    <row r="2" spans="1:22" x14ac:dyDescent="0.25">
      <c r="A2" s="3" t="s">
        <v>41</v>
      </c>
    </row>
    <row r="3" spans="1:22" x14ac:dyDescent="0.25">
      <c r="A3" s="3" t="s">
        <v>3</v>
      </c>
      <c r="B3" s="20">
        <v>36000</v>
      </c>
    </row>
    <row r="4" spans="1:22" x14ac:dyDescent="0.25">
      <c r="A4" s="3" t="s">
        <v>6</v>
      </c>
      <c r="B4" s="21">
        <v>6.0000000000000001E-3</v>
      </c>
    </row>
    <row r="5" spans="1:22" x14ac:dyDescent="0.25">
      <c r="A5" s="3" t="s">
        <v>29</v>
      </c>
      <c r="B5" s="22">
        <f>(1+B4)^12-1</f>
        <v>7.4424167721924617E-2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22" x14ac:dyDescent="0.25">
      <c r="B6" s="21"/>
      <c r="C6" s="43" t="s">
        <v>7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22" x14ac:dyDescent="0.25">
      <c r="A7" s="10"/>
      <c r="B7" s="10"/>
      <c r="C7" s="10">
        <v>0</v>
      </c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0">
        <v>6</v>
      </c>
      <c r="J7" s="10">
        <v>7</v>
      </c>
      <c r="K7" s="10">
        <v>8</v>
      </c>
      <c r="L7" s="10">
        <v>9</v>
      </c>
      <c r="M7" s="10">
        <v>10</v>
      </c>
      <c r="N7" s="10">
        <v>11</v>
      </c>
      <c r="O7" s="10" t="s">
        <v>9</v>
      </c>
    </row>
    <row r="8" spans="1:22" x14ac:dyDescent="0.25">
      <c r="A8" s="3" t="s">
        <v>2</v>
      </c>
      <c r="B8" s="24">
        <v>8.76</v>
      </c>
      <c r="C8" s="25">
        <f>$B$3*B8</f>
        <v>315360</v>
      </c>
    </row>
    <row r="9" spans="1:22" x14ac:dyDescent="0.25">
      <c r="A9" s="13" t="s">
        <v>4</v>
      </c>
      <c r="B9" s="32">
        <v>9.52</v>
      </c>
      <c r="C9" s="33">
        <f>B9*$B$3/12</f>
        <v>28560</v>
      </c>
      <c r="D9" s="33">
        <f>C9</f>
        <v>28560</v>
      </c>
      <c r="E9" s="33">
        <f t="shared" ref="E9:M9" si="0">D9</f>
        <v>28560</v>
      </c>
      <c r="F9" s="33">
        <f t="shared" si="0"/>
        <v>28560</v>
      </c>
      <c r="G9" s="33">
        <f t="shared" si="0"/>
        <v>28560</v>
      </c>
      <c r="H9" s="33">
        <f t="shared" si="0"/>
        <v>28560</v>
      </c>
      <c r="I9" s="33">
        <f t="shared" si="0"/>
        <v>28560</v>
      </c>
      <c r="J9" s="33">
        <f t="shared" si="0"/>
        <v>28560</v>
      </c>
      <c r="K9" s="33">
        <f t="shared" si="0"/>
        <v>28560</v>
      </c>
      <c r="L9" s="33">
        <f t="shared" si="0"/>
        <v>28560</v>
      </c>
      <c r="M9" s="33">
        <f t="shared" si="0"/>
        <v>28560</v>
      </c>
      <c r="N9" s="33">
        <f>M9</f>
        <v>28560</v>
      </c>
      <c r="O9" s="13"/>
    </row>
    <row r="10" spans="1:22" x14ac:dyDescent="0.25">
      <c r="A10" s="3" t="s">
        <v>5</v>
      </c>
      <c r="C10" s="25">
        <f>C9-C8</f>
        <v>-286800</v>
      </c>
      <c r="D10" s="25">
        <f t="shared" ref="D10" si="1">D9-D8</f>
        <v>28560</v>
      </c>
      <c r="E10" s="25">
        <f t="shared" ref="E10" si="2">E9-E8</f>
        <v>28560</v>
      </c>
      <c r="F10" s="25">
        <f t="shared" ref="F10" si="3">F9-F8</f>
        <v>28560</v>
      </c>
      <c r="G10" s="25">
        <f t="shared" ref="G10" si="4">G9-G8</f>
        <v>28560</v>
      </c>
      <c r="H10" s="25">
        <f t="shared" ref="H10" si="5">H9-H8</f>
        <v>28560</v>
      </c>
      <c r="I10" s="25">
        <f t="shared" ref="I10" si="6">I9-I8</f>
        <v>28560</v>
      </c>
      <c r="J10" s="25">
        <f t="shared" ref="J10" si="7">J9-J8</f>
        <v>28560</v>
      </c>
      <c r="K10" s="25">
        <f t="shared" ref="K10" si="8">K9-K8</f>
        <v>28560</v>
      </c>
      <c r="L10" s="25">
        <f t="shared" ref="L10" si="9">L9-L8</f>
        <v>28560</v>
      </c>
      <c r="M10" s="25">
        <f t="shared" ref="M10" si="10">M9-M8</f>
        <v>28560</v>
      </c>
      <c r="N10" s="25">
        <f t="shared" ref="N10" si="11">N9-N8</f>
        <v>28560</v>
      </c>
      <c r="O10" s="22">
        <f>IRR(B10:N10)</f>
        <v>1.5502309606865383E-2</v>
      </c>
      <c r="P10" s="3" t="s">
        <v>37</v>
      </c>
    </row>
    <row r="11" spans="1:22" x14ac:dyDescent="0.25">
      <c r="A11" s="13" t="s">
        <v>8</v>
      </c>
      <c r="B11" s="13"/>
      <c r="C11" s="33">
        <f>C10-PV($B$4,11,D10)</f>
        <v>16338.228030492202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34">
        <f>(1+O10)^12-1</f>
        <v>0.20273787042800717</v>
      </c>
      <c r="P11" s="3" t="s">
        <v>36</v>
      </c>
      <c r="U11" s="26"/>
    </row>
    <row r="12" spans="1:22" x14ac:dyDescent="0.25">
      <c r="A12" s="3" t="s">
        <v>42</v>
      </c>
      <c r="V12" s="25"/>
    </row>
    <row r="13" spans="1:22" x14ac:dyDescent="0.25">
      <c r="A13" s="3" t="s">
        <v>11</v>
      </c>
      <c r="B13" s="20">
        <v>90000</v>
      </c>
      <c r="C13" s="27"/>
      <c r="V13" s="28"/>
    </row>
    <row r="14" spans="1:22" x14ac:dyDescent="0.25">
      <c r="A14" s="3" t="s">
        <v>0</v>
      </c>
      <c r="B14" s="2">
        <v>10</v>
      </c>
      <c r="V14" s="25"/>
    </row>
    <row r="15" spans="1:22" x14ac:dyDescent="0.25">
      <c r="A15" s="3" t="s">
        <v>12</v>
      </c>
      <c r="B15" s="21">
        <v>0.08</v>
      </c>
    </row>
    <row r="16" spans="1:22" x14ac:dyDescent="0.25">
      <c r="A16" s="3" t="s">
        <v>14</v>
      </c>
      <c r="B16" s="25">
        <f>C11</f>
        <v>16338.228030492202</v>
      </c>
    </row>
    <row r="17" spans="1:22" x14ac:dyDescent="0.25">
      <c r="A17" s="3" t="s">
        <v>8</v>
      </c>
      <c r="B17" s="25">
        <f>-B13-PV(B15,B14,B16)</f>
        <v>19630.839999069474</v>
      </c>
      <c r="V17" s="25"/>
    </row>
    <row r="18" spans="1:22" x14ac:dyDescent="0.25">
      <c r="A18" s="3" t="s">
        <v>43</v>
      </c>
      <c r="B18" s="25"/>
    </row>
    <row r="19" spans="1:22" x14ac:dyDescent="0.25">
      <c r="A19" s="3" t="s">
        <v>17</v>
      </c>
      <c r="B19" s="20">
        <v>85000</v>
      </c>
      <c r="R19" s="1"/>
      <c r="U19" s="25"/>
    </row>
    <row r="20" spans="1:22" x14ac:dyDescent="0.25">
      <c r="A20" s="3" t="s">
        <v>16</v>
      </c>
      <c r="B20" s="29">
        <v>0.05</v>
      </c>
      <c r="U20" s="25"/>
    </row>
    <row r="21" spans="1:22" x14ac:dyDescent="0.25">
      <c r="A21" s="3" t="s">
        <v>18</v>
      </c>
      <c r="B21" s="20">
        <v>7</v>
      </c>
      <c r="U21" s="25"/>
    </row>
    <row r="22" spans="1:22" x14ac:dyDescent="0.25">
      <c r="B22" s="21"/>
      <c r="C22" s="43" t="s">
        <v>13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U22" s="25"/>
    </row>
    <row r="23" spans="1:22" x14ac:dyDescent="0.25">
      <c r="A23" s="13"/>
      <c r="B23" s="13"/>
      <c r="C23" s="11">
        <v>0</v>
      </c>
      <c r="D23" s="11">
        <v>1</v>
      </c>
    </row>
    <row r="24" spans="1:22" x14ac:dyDescent="0.25">
      <c r="A24" s="3" t="s">
        <v>10</v>
      </c>
      <c r="C24" s="25">
        <f>-B13</f>
        <v>-90000</v>
      </c>
    </row>
    <row r="25" spans="1:22" x14ac:dyDescent="0.25">
      <c r="A25" s="3" t="s">
        <v>14</v>
      </c>
      <c r="D25" s="25">
        <f>C11</f>
        <v>16338.228030492202</v>
      </c>
      <c r="E25" s="30"/>
      <c r="F25" s="30"/>
      <c r="G25" s="30"/>
      <c r="H25" s="30"/>
      <c r="I25" s="30"/>
      <c r="J25" s="30"/>
      <c r="K25" s="30"/>
      <c r="L25" s="30"/>
      <c r="M25" s="30"/>
    </row>
    <row r="26" spans="1:22" x14ac:dyDescent="0.25">
      <c r="A26" s="13" t="s">
        <v>15</v>
      </c>
      <c r="B26" s="13"/>
      <c r="C26" s="33">
        <f>B19</f>
        <v>85000</v>
      </c>
      <c r="D26" s="33">
        <f>PMT(B20,B21,B19)</f>
        <v>-14689.684567924511</v>
      </c>
      <c r="E26" s="25"/>
      <c r="F26" s="25"/>
      <c r="G26" s="25"/>
      <c r="H26" s="25"/>
      <c r="I26" s="25"/>
      <c r="J26" s="25"/>
    </row>
    <row r="27" spans="1:22" ht="15.75" thickBot="1" x14ac:dyDescent="0.3">
      <c r="A27" s="17" t="s">
        <v>19</v>
      </c>
      <c r="B27" s="17"/>
      <c r="C27" s="35">
        <f>C24+C25+C26</f>
        <v>-5000</v>
      </c>
      <c r="D27" s="35">
        <f t="shared" ref="D27" si="12">D24+D25+D26</f>
        <v>1648.5434625676917</v>
      </c>
      <c r="E27" s="25"/>
      <c r="F27" s="25"/>
      <c r="G27" s="25"/>
      <c r="H27" s="25"/>
      <c r="I27" s="25"/>
      <c r="J27" s="25"/>
      <c r="K27" s="25"/>
      <c r="L27" s="25"/>
      <c r="M27" s="25"/>
      <c r="N27" s="31"/>
    </row>
    <row r="28" spans="1:22" ht="15.75" thickTop="1" x14ac:dyDescent="0.25"/>
  </sheetData>
  <mergeCells count="2">
    <mergeCell ref="C6:N6"/>
    <mergeCell ref="C22:M22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zoomScale="140" zoomScaleNormal="140" workbookViewId="0"/>
  </sheetViews>
  <sheetFormatPr defaultColWidth="9.140625" defaultRowHeight="15" x14ac:dyDescent="0.25"/>
  <cols>
    <col min="1" max="1" width="36.7109375" style="3" customWidth="1"/>
    <col min="2" max="2" width="11.140625" style="3" customWidth="1"/>
    <col min="3" max="3" width="12" style="3" customWidth="1"/>
    <col min="4" max="5" width="9.140625" style="3"/>
    <col min="6" max="6" width="9.140625" style="3" customWidth="1"/>
    <col min="7" max="16384" width="9.140625" style="3"/>
  </cols>
  <sheetData>
    <row r="1" spans="1:5" x14ac:dyDescent="0.25">
      <c r="B1" s="4" t="s">
        <v>30</v>
      </c>
      <c r="C1" s="4" t="s">
        <v>21</v>
      </c>
      <c r="E1" s="2" t="s">
        <v>38</v>
      </c>
    </row>
    <row r="2" spans="1:5" x14ac:dyDescent="0.25">
      <c r="A2" s="13"/>
      <c r="B2" s="10" t="s">
        <v>20</v>
      </c>
      <c r="C2" s="10" t="s">
        <v>20</v>
      </c>
    </row>
    <row r="3" spans="1:5" x14ac:dyDescent="0.25">
      <c r="A3" s="3" t="s">
        <v>23</v>
      </c>
      <c r="B3" s="36">
        <v>1</v>
      </c>
      <c r="C3" s="37">
        <v>1.4</v>
      </c>
    </row>
    <row r="4" spans="1:5" x14ac:dyDescent="0.25">
      <c r="A4" s="3" t="s">
        <v>24</v>
      </c>
      <c r="C4" s="2">
        <v>10</v>
      </c>
    </row>
    <row r="5" spans="1:5" x14ac:dyDescent="0.25">
      <c r="A5" s="3" t="s">
        <v>25</v>
      </c>
      <c r="B5" s="2">
        <v>36</v>
      </c>
      <c r="C5" s="2">
        <v>48</v>
      </c>
    </row>
    <row r="6" spans="1:5" x14ac:dyDescent="0.25">
      <c r="A6" s="3" t="s">
        <v>1</v>
      </c>
      <c r="B6" s="20">
        <v>3</v>
      </c>
      <c r="C6" s="25">
        <f>B6</f>
        <v>3</v>
      </c>
    </row>
    <row r="7" spans="1:5" x14ac:dyDescent="0.25">
      <c r="B7" s="2"/>
    </row>
    <row r="8" spans="1:5" x14ac:dyDescent="0.25">
      <c r="D8" s="4" t="s">
        <v>22</v>
      </c>
    </row>
    <row r="9" spans="1:5" x14ac:dyDescent="0.25">
      <c r="A9" s="3" t="s">
        <v>45</v>
      </c>
      <c r="B9" s="20">
        <v>90000</v>
      </c>
      <c r="C9" s="25">
        <f>B9*(1+$C$4/100)</f>
        <v>99000.000000000015</v>
      </c>
      <c r="D9" s="25">
        <f>C9-B9</f>
        <v>9000.0000000000146</v>
      </c>
    </row>
    <row r="10" spans="1:5" x14ac:dyDescent="0.25">
      <c r="A10" s="3" t="s">
        <v>48</v>
      </c>
      <c r="B10" s="2">
        <v>800</v>
      </c>
      <c r="C10" s="25">
        <f>B10*(1+$C$4/100)</f>
        <v>880.00000000000011</v>
      </c>
      <c r="D10" s="25">
        <f>C10-B10</f>
        <v>80.000000000000114</v>
      </c>
    </row>
    <row r="11" spans="1:5" x14ac:dyDescent="0.25">
      <c r="A11" s="3" t="s">
        <v>46</v>
      </c>
      <c r="B11" s="2">
        <v>15</v>
      </c>
      <c r="C11" s="3">
        <f>B11</f>
        <v>15</v>
      </c>
      <c r="D11" s="25"/>
    </row>
    <row r="12" spans="1:5" x14ac:dyDescent="0.25">
      <c r="A12" s="3" t="s">
        <v>47</v>
      </c>
      <c r="B12" s="25">
        <f>B9*B5/365</f>
        <v>8876.7123287671238</v>
      </c>
      <c r="C12" s="25">
        <f>C9*C5/365</f>
        <v>13019.178082191784</v>
      </c>
      <c r="D12" s="25">
        <f>C12-B12</f>
        <v>4142.4657534246599</v>
      </c>
    </row>
    <row r="13" spans="1:5" x14ac:dyDescent="0.25">
      <c r="B13" s="25"/>
      <c r="C13" s="25"/>
      <c r="D13" s="25"/>
    </row>
    <row r="14" spans="1:5" x14ac:dyDescent="0.25">
      <c r="A14" s="3" t="s">
        <v>44</v>
      </c>
      <c r="B14" s="25">
        <f>B10*B11</f>
        <v>12000</v>
      </c>
      <c r="C14" s="25">
        <f>C10*C11</f>
        <v>13200.000000000002</v>
      </c>
      <c r="D14" s="25">
        <f>C14-B14</f>
        <v>1200.0000000000018</v>
      </c>
      <c r="E14" s="25"/>
    </row>
    <row r="15" spans="1:5" x14ac:dyDescent="0.25">
      <c r="A15" s="3" t="s">
        <v>26</v>
      </c>
      <c r="B15" s="25">
        <f>B9*B3/100</f>
        <v>900</v>
      </c>
      <c r="C15" s="25">
        <f>C9*C3/100</f>
        <v>1386</v>
      </c>
      <c r="D15" s="25">
        <f>C15-B15</f>
        <v>486</v>
      </c>
    </row>
    <row r="16" spans="1:5" x14ac:dyDescent="0.25">
      <c r="A16" s="3" t="s">
        <v>28</v>
      </c>
      <c r="B16" s="38">
        <f>B12*B6/100</f>
        <v>266.30136986301369</v>
      </c>
      <c r="C16" s="38">
        <f>C12*C6/100</f>
        <v>390.57534246575347</v>
      </c>
      <c r="D16" s="25">
        <f>C16-B16</f>
        <v>124.27397260273978</v>
      </c>
    </row>
    <row r="17" spans="1:8" ht="15.75" thickBot="1" x14ac:dyDescent="0.3">
      <c r="A17" s="41" t="s">
        <v>27</v>
      </c>
      <c r="B17" s="42"/>
      <c r="C17" s="42"/>
      <c r="D17" s="42">
        <f>D14-D15-D16</f>
        <v>589.72602739726199</v>
      </c>
    </row>
    <row r="18" spans="1:8" ht="15.75" thickTop="1" x14ac:dyDescent="0.25">
      <c r="B18" s="39"/>
      <c r="C18" s="39"/>
      <c r="D18" s="25"/>
      <c r="E18" s="25"/>
    </row>
    <row r="19" spans="1:8" x14ac:dyDescent="0.25">
      <c r="B19" s="30"/>
      <c r="C19" s="30"/>
    </row>
    <row r="20" spans="1:8" x14ac:dyDescent="0.25">
      <c r="B20" s="30"/>
      <c r="C20" s="30"/>
    </row>
    <row r="21" spans="1:8" x14ac:dyDescent="0.25">
      <c r="A21" s="40"/>
      <c r="B21" s="30"/>
      <c r="C21" s="30"/>
    </row>
    <row r="22" spans="1:8" x14ac:dyDescent="0.25">
      <c r="B22" s="25"/>
    </row>
    <row r="23" spans="1:8" x14ac:dyDescent="0.25">
      <c r="B23" s="25"/>
      <c r="G23" s="31"/>
      <c r="H23" s="22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zoomScale="140" zoomScaleNormal="140" workbookViewId="0"/>
  </sheetViews>
  <sheetFormatPr defaultColWidth="9.140625" defaultRowHeight="15" x14ac:dyDescent="0.25"/>
  <cols>
    <col min="1" max="1" width="36.7109375" style="3" customWidth="1"/>
    <col min="2" max="2" width="11.140625" style="3" customWidth="1"/>
    <col min="3" max="3" width="12" style="3" customWidth="1"/>
    <col min="4" max="5" width="9.140625" style="3"/>
    <col min="6" max="6" width="9.140625" style="3" customWidth="1"/>
    <col min="7" max="16384" width="9.140625" style="3"/>
  </cols>
  <sheetData>
    <row r="1" spans="1:5" x14ac:dyDescent="0.25">
      <c r="B1" s="4" t="s">
        <v>30</v>
      </c>
      <c r="C1" s="4" t="s">
        <v>21</v>
      </c>
      <c r="E1" s="2" t="s">
        <v>38</v>
      </c>
    </row>
    <row r="2" spans="1:5" x14ac:dyDescent="0.25">
      <c r="B2" s="10" t="s">
        <v>20</v>
      </c>
      <c r="C2" s="10" t="s">
        <v>20</v>
      </c>
    </row>
    <row r="3" spans="1:5" x14ac:dyDescent="0.25">
      <c r="A3" s="3" t="s">
        <v>23</v>
      </c>
      <c r="B3" s="36">
        <v>1</v>
      </c>
      <c r="C3" s="37">
        <v>1.4</v>
      </c>
    </row>
    <row r="4" spans="1:5" x14ac:dyDescent="0.25">
      <c r="A4" s="3" t="s">
        <v>24</v>
      </c>
      <c r="C4" s="6">
        <v>4.3213296398892158</v>
      </c>
    </row>
    <row r="5" spans="1:5" x14ac:dyDescent="0.25">
      <c r="A5" s="3" t="s">
        <v>25</v>
      </c>
      <c r="B5" s="2">
        <v>36</v>
      </c>
      <c r="C5" s="2">
        <v>48</v>
      </c>
    </row>
    <row r="6" spans="1:5" x14ac:dyDescent="0.25">
      <c r="A6" s="3" t="s">
        <v>1</v>
      </c>
      <c r="B6" s="20">
        <v>3</v>
      </c>
      <c r="C6" s="25">
        <f>B6</f>
        <v>3</v>
      </c>
    </row>
    <row r="7" spans="1:5" x14ac:dyDescent="0.25">
      <c r="B7" s="2"/>
    </row>
    <row r="8" spans="1:5" x14ac:dyDescent="0.25">
      <c r="D8" s="4" t="s">
        <v>22</v>
      </c>
    </row>
    <row r="9" spans="1:5" x14ac:dyDescent="0.25">
      <c r="A9" s="3" t="s">
        <v>45</v>
      </c>
      <c r="B9" s="20">
        <v>90000</v>
      </c>
      <c r="C9" s="25">
        <f>B9*(1+$C$4/100)</f>
        <v>93889.196675900297</v>
      </c>
      <c r="D9" s="25">
        <f>C9-B9</f>
        <v>3889.1966759002971</v>
      </c>
    </row>
    <row r="10" spans="1:5" x14ac:dyDescent="0.25">
      <c r="A10" s="3" t="s">
        <v>48</v>
      </c>
      <c r="B10" s="2">
        <v>800</v>
      </c>
      <c r="C10" s="25">
        <f>B10*(1+$C$4/100)</f>
        <v>834.57063711911383</v>
      </c>
      <c r="D10" s="25">
        <f>C10-B10</f>
        <v>34.570637119113826</v>
      </c>
    </row>
    <row r="11" spans="1:5" x14ac:dyDescent="0.25">
      <c r="A11" s="3" t="s">
        <v>46</v>
      </c>
      <c r="B11" s="2">
        <v>15</v>
      </c>
      <c r="C11" s="3">
        <f>B11</f>
        <v>15</v>
      </c>
      <c r="D11" s="25"/>
    </row>
    <row r="12" spans="1:5" x14ac:dyDescent="0.25">
      <c r="A12" s="3" t="s">
        <v>47</v>
      </c>
      <c r="B12" s="25">
        <f>B9*B5/365</f>
        <v>8876.7123287671238</v>
      </c>
      <c r="C12" s="25">
        <f>C9*C5/365</f>
        <v>12347.072439570449</v>
      </c>
      <c r="D12" s="25">
        <f>C12-B12</f>
        <v>3470.3601108033254</v>
      </c>
    </row>
    <row r="13" spans="1:5" x14ac:dyDescent="0.25">
      <c r="B13" s="25"/>
      <c r="C13" s="25"/>
      <c r="D13" s="25"/>
    </row>
    <row r="14" spans="1:5" x14ac:dyDescent="0.25">
      <c r="A14" s="3" t="s">
        <v>44</v>
      </c>
      <c r="B14" s="25">
        <f>B10*B11</f>
        <v>12000</v>
      </c>
      <c r="C14" s="25">
        <f>C10*C11</f>
        <v>12518.559556786708</v>
      </c>
      <c r="D14" s="25">
        <f>C14-B14</f>
        <v>518.55955678670762</v>
      </c>
      <c r="E14" s="25"/>
    </row>
    <row r="15" spans="1:5" x14ac:dyDescent="0.25">
      <c r="A15" s="3" t="s">
        <v>26</v>
      </c>
      <c r="B15" s="25">
        <f>B9*B3/100</f>
        <v>900</v>
      </c>
      <c r="C15" s="25">
        <f>C9*C3/100</f>
        <v>1314.4487534626041</v>
      </c>
      <c r="D15" s="25">
        <f>C15-B15</f>
        <v>414.44875346260415</v>
      </c>
    </row>
    <row r="16" spans="1:5" x14ac:dyDescent="0.25">
      <c r="A16" s="3" t="s">
        <v>28</v>
      </c>
      <c r="B16" s="38">
        <f>B12*B6/100</f>
        <v>266.30136986301369</v>
      </c>
      <c r="C16" s="38">
        <f>C12*C6/100</f>
        <v>370.41217318711352</v>
      </c>
      <c r="D16" s="25">
        <f>C16-B16</f>
        <v>104.11080332409983</v>
      </c>
    </row>
    <row r="17" spans="1:8" ht="15.75" thickBot="1" x14ac:dyDescent="0.3">
      <c r="A17" s="41" t="s">
        <v>27</v>
      </c>
      <c r="B17" s="42"/>
      <c r="C17" s="42"/>
      <c r="D17" s="42">
        <f>D14-D15-D16</f>
        <v>3.637978807091713E-12</v>
      </c>
    </row>
    <row r="18" spans="1:8" ht="15.75" thickTop="1" x14ac:dyDescent="0.25">
      <c r="B18" s="39"/>
      <c r="C18" s="39"/>
      <c r="D18" s="25"/>
      <c r="E18" s="25"/>
    </row>
    <row r="19" spans="1:8" x14ac:dyDescent="0.25">
      <c r="B19" s="30"/>
      <c r="C19" s="30"/>
    </row>
    <row r="20" spans="1:8" x14ac:dyDescent="0.25">
      <c r="B20" s="30"/>
      <c r="C20" s="30"/>
    </row>
    <row r="21" spans="1:8" x14ac:dyDescent="0.25">
      <c r="A21" s="40"/>
      <c r="B21" s="30"/>
      <c r="C21" s="30"/>
    </row>
    <row r="22" spans="1:8" x14ac:dyDescent="0.25">
      <c r="B22" s="25"/>
    </row>
    <row r="23" spans="1:8" x14ac:dyDescent="0.25">
      <c r="B23" s="25"/>
      <c r="G23" s="31"/>
      <c r="H23" s="2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Oppgave 9.1a</vt:lpstr>
      <vt:lpstr>Oppgave 9.1b</vt:lpstr>
      <vt:lpstr>Oppgave 9.2</vt:lpstr>
      <vt:lpstr>Oppgave 9.3a</vt:lpstr>
      <vt:lpstr>Oppgave 9.3b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PIG</cp:lastModifiedBy>
  <dcterms:created xsi:type="dcterms:W3CDTF">2015-05-29T03:44:04Z</dcterms:created>
  <dcterms:modified xsi:type="dcterms:W3CDTF">2015-12-16T14:21:31Z</dcterms:modified>
</cp:coreProperties>
</file>