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0755" windowHeight="6300" activeTab="1"/>
  </bookViews>
  <sheets>
    <sheet name="Oppgave 5.7" sheetId="1" r:id="rId1"/>
    <sheet name="Oppgave 5.8" sheetId="2" r:id="rId2"/>
    <sheet name="Oppgave 5.9" sheetId="3" r:id="rId3"/>
    <sheet name="Oppgave 5.10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<sst xmlns="http://schemas.openxmlformats.org/spreadsheetml/2006/main" count="157" uniqueCount="66">
  <si>
    <t xml:space="preserve"> </t>
  </si>
  <si>
    <t>Skattesats</t>
  </si>
  <si>
    <t>Rentesats</t>
  </si>
  <si>
    <t>Annuitet</t>
  </si>
  <si>
    <t>Investering</t>
  </si>
  <si>
    <t>før skatt</t>
  </si>
  <si>
    <t>Avdrag</t>
  </si>
  <si>
    <t>etter skatt</t>
  </si>
  <si>
    <t>IRR</t>
  </si>
  <si>
    <t>SPM a</t>
  </si>
  <si>
    <t>Lån</t>
  </si>
  <si>
    <t>Avdragstid</t>
  </si>
  <si>
    <t>Inflasjon</t>
  </si>
  <si>
    <t>Bruttoinntekt</t>
  </si>
  <si>
    <t>Sum</t>
  </si>
  <si>
    <t>Serielån</t>
  </si>
  <si>
    <t>Rente</t>
  </si>
  <si>
    <t>Kontantstrøm</t>
  </si>
  <si>
    <t>Annuitetslån</t>
  </si>
  <si>
    <t>Avdrag pluss rente</t>
  </si>
  <si>
    <t>SPM b</t>
  </si>
  <si>
    <t>Differanse</t>
  </si>
  <si>
    <t>SPM c</t>
  </si>
  <si>
    <t>Rente etter skatt</t>
  </si>
  <si>
    <t>Internrente</t>
  </si>
  <si>
    <t>Reell kontantstrøm</t>
  </si>
  <si>
    <t>SPM d</t>
  </si>
  <si>
    <t>Reelle beløp</t>
  </si>
  <si>
    <t>Andel S</t>
  </si>
  <si>
    <t>Andel A</t>
  </si>
  <si>
    <t>Nominelle beløp</t>
  </si>
  <si>
    <t>Nominelle beløp (andre figur)</t>
  </si>
  <si>
    <t>Lånesaldo</t>
  </si>
  <si>
    <t>Terminbeløp</t>
  </si>
  <si>
    <t>Lån per semester</t>
  </si>
  <si>
    <t>Tidspunkt</t>
  </si>
  <si>
    <t>b</t>
  </si>
  <si>
    <t>Leie etter skatt</t>
  </si>
  <si>
    <t>Spart skatt på</t>
  </si>
  <si>
    <t>avskrivninger</t>
  </si>
  <si>
    <t xml:space="preserve">Salgsverdi </t>
  </si>
  <si>
    <t>Differansekontant-</t>
  </si>
  <si>
    <t>strøm etter skatt</t>
  </si>
  <si>
    <t>Rente,</t>
  </si>
  <si>
    <t>år</t>
  </si>
  <si>
    <t>mnd</t>
  </si>
  <si>
    <t>Mnd</t>
  </si>
  <si>
    <t>År</t>
  </si>
  <si>
    <t>NV,</t>
  </si>
  <si>
    <t>tusen kr</t>
  </si>
  <si>
    <t>Måned</t>
  </si>
  <si>
    <t>Dato</t>
  </si>
  <si>
    <t>kostnad, år</t>
  </si>
  <si>
    <t>Kapital-</t>
  </si>
  <si>
    <t>kostnad, mnd</t>
  </si>
  <si>
    <t>Nåverdi,</t>
  </si>
  <si>
    <t>IRRmnd</t>
  </si>
  <si>
    <t>IRR år</t>
  </si>
  <si>
    <t xml:space="preserve">tusen </t>
  </si>
  <si>
    <t>Mndr. fra kjøp</t>
  </si>
  <si>
    <t>Kont.strøm</t>
  </si>
  <si>
    <t>Årlig</t>
  </si>
  <si>
    <t>kap. kostn.</t>
  </si>
  <si>
    <t>Greier ikke beregne</t>
  </si>
  <si>
    <t>Anslag utfra NV profilen</t>
  </si>
  <si>
    <t>NV(tusen kr)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</si>
</sst>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\ %"/>
    <numFmt numFmtId="173" formatCode="0.0"/>
    <numFmt numFmtId="174" formatCode="0_ ;[Red]\-0\ "/>
    <numFmt numFmtId="175" formatCode="#,##0.000000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1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65"/>
          <c:w val="0.750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'Oppgave 5.7'!$B$25</c:f>
              <c:strCache>
                <c:ptCount val="1"/>
                <c:pt idx="0">
                  <c:v>Serielån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numRef>
              <c:f>'Oppgave 5.7'!$C$24:$V$24</c:f>
              <c:numCache/>
            </c:numRef>
          </c:cat>
          <c:val>
            <c:numRef>
              <c:f>'Oppgave 5.7'!$C$25:$V$25</c:f>
              <c:numCache/>
            </c:numRef>
          </c:val>
        </c:ser>
        <c:ser>
          <c:idx val="1"/>
          <c:order val="1"/>
          <c:tx>
            <c:strRef>
              <c:f>'Oppgave 5.7'!$B$26</c:f>
              <c:strCache>
                <c:ptCount val="1"/>
                <c:pt idx="0">
                  <c:v>Annuitetslån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'Oppgave 5.7'!$C$24:$V$24</c:f>
              <c:numCache/>
            </c:numRef>
          </c:cat>
          <c:val>
            <c:numRef>
              <c:f>'Oppgave 5.7'!$C$26:$V$26</c:f>
              <c:numCache/>
            </c:numRef>
          </c:val>
        </c:ser>
        <c:gapWidth val="5"/>
        <c:axId val="29279959"/>
        <c:axId val="62193040"/>
      </c:barChart>
      <c:catAx>
        <c:axId val="2927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040"/>
        <c:crosses val="autoZero"/>
        <c:auto val="0"/>
        <c:lblOffset val="100"/>
        <c:tickLblSkip val="1"/>
        <c:noMultiLvlLbl val="0"/>
      </c:catAx>
      <c:valAx>
        <c:axId val="621930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Til banken (tusen kr)</a:t>
                </a:r>
              </a:p>
            </c:rich>
          </c:tx>
          <c:layout>
            <c:manualLayout>
              <c:xMode val="factor"/>
              <c:yMode val="factor"/>
              <c:x val="0.09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9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25"/>
          <c:y val="0.382"/>
          <c:w val="0.189"/>
          <c:h val="0.1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625"/>
          <c:w val="0.783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'Oppgave 5.7'!$B$72</c:f>
              <c:strCache>
                <c:ptCount val="1"/>
                <c:pt idx="0">
                  <c:v>Bruttoinntekt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'Oppgave 5.7'!$C$71:$V$71</c:f>
              <c:numCache/>
            </c:numRef>
          </c:cat>
          <c:val>
            <c:numRef>
              <c:f>'Oppgave 5.7'!$C$72:$V$72</c:f>
              <c:numCache/>
            </c:numRef>
          </c:val>
          <c:smooth val="1"/>
        </c:ser>
        <c:ser>
          <c:idx val="1"/>
          <c:order val="1"/>
          <c:tx>
            <c:strRef>
              <c:f>'Oppgave 5.7'!$B$73</c:f>
              <c:strCache>
                <c:ptCount val="1"/>
                <c:pt idx="0">
                  <c:v>Serielån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'Oppgave 5.7'!$C$71:$V$71</c:f>
              <c:numCache/>
            </c:numRef>
          </c:cat>
          <c:val>
            <c:numRef>
              <c:f>'Oppgave 5.7'!$C$73:$V$73</c:f>
              <c:numCache/>
            </c:numRef>
          </c:val>
          <c:smooth val="1"/>
        </c:ser>
        <c:ser>
          <c:idx val="2"/>
          <c:order val="2"/>
          <c:tx>
            <c:strRef>
              <c:f>'Oppgave 5.7'!$B$74</c:f>
              <c:strCache>
                <c:ptCount val="1"/>
                <c:pt idx="0">
                  <c:v>Annuitetslån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'Oppgave 5.7'!$C$71:$V$71</c:f>
              <c:numCache/>
            </c:numRef>
          </c:cat>
          <c:val>
            <c:numRef>
              <c:f>'Oppgave 5.7'!$C$74:$V$74</c:f>
              <c:numCache/>
            </c:numRef>
          </c:val>
          <c:smooth val="1"/>
        </c:ser>
        <c:marker val="1"/>
        <c:axId val="22866449"/>
        <c:axId val="4471450"/>
      </c:lineChart>
      <c:catAx>
        <c:axId val="2286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450"/>
        <c:crosses val="autoZero"/>
        <c:auto val="0"/>
        <c:lblOffset val="100"/>
        <c:tickLblSkip val="1"/>
        <c:noMultiLvlLbl val="0"/>
      </c:catAx>
      <c:valAx>
        <c:axId val="4471450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Tusen kroner pr. år</a:t>
                </a:r>
              </a:p>
            </c:rich>
          </c:tx>
          <c:layout>
            <c:manualLayout>
              <c:xMode val="factor"/>
              <c:yMode val="factor"/>
              <c:x val="0.074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44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49"/>
          <c:w val="0.1575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775"/>
          <c:w val="0.777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'Oppgave 5.7'!$B$78</c:f>
              <c:strCache>
                <c:ptCount val="1"/>
                <c:pt idx="0">
                  <c:v>Bruttoinntekt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'Oppgave 5.7'!$C$77:$V$77</c:f>
              <c:numCache/>
            </c:numRef>
          </c:cat>
          <c:val>
            <c:numRef>
              <c:f>'Oppgave 5.7'!$C$78:$V$78</c:f>
              <c:numCache/>
            </c:numRef>
          </c:val>
          <c:smooth val="1"/>
        </c:ser>
        <c:ser>
          <c:idx val="1"/>
          <c:order val="1"/>
          <c:tx>
            <c:strRef>
              <c:f>'Oppgave 5.7'!$B$79</c:f>
              <c:strCache>
                <c:ptCount val="1"/>
                <c:pt idx="0">
                  <c:v>Serielån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'Oppgave 5.7'!$C$77:$V$77</c:f>
              <c:numCache/>
            </c:numRef>
          </c:cat>
          <c:val>
            <c:numRef>
              <c:f>'Oppgave 5.7'!$C$79:$V$79</c:f>
              <c:numCache/>
            </c:numRef>
          </c:val>
          <c:smooth val="1"/>
        </c:ser>
        <c:ser>
          <c:idx val="2"/>
          <c:order val="2"/>
          <c:tx>
            <c:strRef>
              <c:f>'Oppgave 5.7'!$B$80</c:f>
              <c:strCache>
                <c:ptCount val="1"/>
                <c:pt idx="0">
                  <c:v>Annuitetslån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'Oppgave 5.7'!$C$77:$V$77</c:f>
              <c:numCache/>
            </c:numRef>
          </c:cat>
          <c:val>
            <c:numRef>
              <c:f>'Oppgave 5.7'!$C$80:$V$80</c:f>
              <c:numCache/>
            </c:numRef>
          </c:val>
          <c:smooth val="1"/>
        </c:ser>
        <c:marker val="1"/>
        <c:axId val="40243051"/>
        <c:axId val="26643140"/>
      </c:lineChart>
      <c:catAx>
        <c:axId val="402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3140"/>
        <c:crosses val="autoZero"/>
        <c:auto val="0"/>
        <c:lblOffset val="100"/>
        <c:tickLblSkip val="1"/>
        <c:noMultiLvlLbl val="0"/>
      </c:catAx>
      <c:valAx>
        <c:axId val="26643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Tusen kroner pr. år</a:t>
                </a:r>
              </a:p>
            </c:rich>
          </c:tx>
          <c:layout>
            <c:manualLayout>
              <c:xMode val="factor"/>
              <c:yMode val="factor"/>
              <c:x val="0.075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3051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33975"/>
          <c:w val="0.162"/>
          <c:h val="0.1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5025"/>
          <c:h val="0.90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'Oppgave 5.8'!$F$10:$F$19</c:f>
              <c:numCache/>
            </c:numRef>
          </c:cat>
          <c:val>
            <c:numRef>
              <c:f>'Oppgave 5.8'!$E$10:$E$19</c:f>
              <c:numCache/>
            </c:numRef>
          </c:val>
          <c:smooth val="1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Årlig kapitalkostnad, %</a:t>
                </a:r>
              </a:p>
            </c:rich>
          </c:tx>
          <c:layout>
            <c:manualLayout>
              <c:xMode val="factor"/>
              <c:yMode val="factor"/>
              <c:x val="0.137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610702"/>
        <c:crosses val="autoZero"/>
        <c:auto val="0"/>
        <c:lblOffset val="100"/>
        <c:tickLblSkip val="1"/>
        <c:noMultiLvlLbl val="0"/>
      </c:catAx>
      <c:valAx>
        <c:axId val="10610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0.0662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46166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2125"/>
          <c:w val="0.94275"/>
          <c:h val="0.9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'Oppgave 5.9'!$AD$44:$AD$59</c:f>
              <c:numCache/>
            </c:numRef>
          </c:cat>
          <c:val>
            <c:numRef>
              <c:f>'Oppgave 5.9'!$AC$44:$AC$59</c:f>
              <c:numCache/>
            </c:numRef>
          </c:val>
          <c:smooth val="0"/>
        </c:ser>
        <c:marker val="1"/>
        <c:axId val="28387455"/>
        <c:axId val="54160504"/>
      </c:lineChart>
      <c:catAx>
        <c:axId val="283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74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2125"/>
          <c:w val="0.94275"/>
          <c:h val="0.9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'Oppgave 5.10'!$I$12:$I$22</c:f>
              <c:numCache/>
            </c:numRef>
          </c:cat>
          <c:val>
            <c:numRef>
              <c:f>'Oppgave 5.10'!$G$12:$G$22</c:f>
              <c:numCache/>
            </c:numRef>
          </c:val>
          <c:smooth val="0"/>
        </c:ser>
        <c:marker val="1"/>
        <c:axId val="17682489"/>
        <c:axId val="24924674"/>
      </c:lineChart>
      <c:cat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Årlig kapitalkostnad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Nåverdi, tusen euro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24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304800</xdr:colOff>
      <xdr:row>2</xdr:row>
      <xdr:rowOff>114300</xdr:rowOff>
    </xdr:from>
    <xdr:to>
      <xdr:col>32</xdr:col>
      <xdr:colOff>428625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13582650" y="447675"/>
        <a:ext cx="49244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85</xdr:row>
      <xdr:rowOff>9525</xdr:rowOff>
    </xdr:from>
    <xdr:to>
      <xdr:col>11</xdr:col>
      <xdr:colOff>314325</xdr:colOff>
      <xdr:row>108</xdr:row>
      <xdr:rowOff>0</xdr:rowOff>
    </xdr:to>
    <xdr:graphicFrame>
      <xdr:nvGraphicFramePr>
        <xdr:cNvPr id="2" name="Chart 3"/>
        <xdr:cNvGraphicFramePr/>
      </xdr:nvGraphicFramePr>
      <xdr:xfrm>
        <a:off x="47625" y="13811250"/>
        <a:ext cx="71056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113</xdr:row>
      <xdr:rowOff>66675</xdr:rowOff>
    </xdr:from>
    <xdr:to>
      <xdr:col>11</xdr:col>
      <xdr:colOff>142875</xdr:colOff>
      <xdr:row>135</xdr:row>
      <xdr:rowOff>9525</xdr:rowOff>
    </xdr:to>
    <xdr:graphicFrame>
      <xdr:nvGraphicFramePr>
        <xdr:cNvPr id="3" name="Chart 4"/>
        <xdr:cNvGraphicFramePr/>
      </xdr:nvGraphicFramePr>
      <xdr:xfrm>
        <a:off x="76200" y="18402300"/>
        <a:ext cx="690562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27</xdr:row>
      <xdr:rowOff>66675</xdr:rowOff>
    </xdr:from>
    <xdr:to>
      <xdr:col>16</xdr:col>
      <xdr:colOff>38100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2800350" y="4438650"/>
        <a:ext cx="66770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257175</xdr:colOff>
      <xdr:row>11</xdr:row>
      <xdr:rowOff>133350</xdr:rowOff>
    </xdr:from>
    <xdr:to>
      <xdr:col>39</xdr:col>
      <xdr:colOff>209550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3971925" y="1876425"/>
        <a:ext cx="74199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10</xdr:row>
      <xdr:rowOff>114300</xdr:rowOff>
    </xdr:from>
    <xdr:to>
      <xdr:col>23</xdr:col>
      <xdr:colOff>38100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6477000" y="1733550"/>
        <a:ext cx="74199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A27">
      <selection activeCell="E84" sqref="E84"/>
    </sheetView>
  </sheetViews>
  <sheetFormatPr defaultColWidth="9.33203125" defaultRowHeight="12.75"/>
  <cols>
    <col min="1" max="1" width="18.5" style="9" customWidth="1"/>
    <col min="2" max="2" width="16.33203125" style="1" customWidth="1"/>
    <col min="3" max="3" width="10.16015625" style="1" customWidth="1"/>
    <col min="4" max="20" width="9.33203125" style="1" customWidth="1"/>
    <col min="21" max="21" width="8.66015625" style="1" customWidth="1"/>
    <col min="22" max="22" width="8.5" style="1" customWidth="1"/>
    <col min="23" max="23" width="11.5" style="1" customWidth="1"/>
    <col min="24" max="16384" width="9.33203125" style="1" customWidth="1"/>
  </cols>
  <sheetData>
    <row r="1" ht="13.5">
      <c r="A1" s="12" t="s">
        <v>9</v>
      </c>
    </row>
    <row r="2" spans="1:2" ht="12.75">
      <c r="A2" s="9" t="s">
        <v>10</v>
      </c>
      <c r="B2" s="1">
        <v>1400000</v>
      </c>
    </row>
    <row r="3" spans="1:2" ht="12.75">
      <c r="A3" s="9" t="s">
        <v>2</v>
      </c>
      <c r="B3" s="7">
        <v>0.06</v>
      </c>
    </row>
    <row r="4" spans="1:2" ht="12.75">
      <c r="A4" s="9" t="s">
        <v>11</v>
      </c>
      <c r="B4" s="1">
        <v>20</v>
      </c>
    </row>
    <row r="5" spans="1:2" ht="12.75">
      <c r="A5" s="9" t="s">
        <v>3</v>
      </c>
      <c r="B5" s="1">
        <f>-1*PMT(B3,B4,B2)</f>
        <v>122058.37976759198</v>
      </c>
    </row>
    <row r="6" spans="1:7" ht="12.75">
      <c r="A6" s="9" t="s">
        <v>12</v>
      </c>
      <c r="B6" s="7">
        <v>0.02</v>
      </c>
      <c r="G6" s="1" t="s">
        <v>0</v>
      </c>
    </row>
    <row r="7" spans="1:2" ht="12.75">
      <c r="A7" s="9" t="s">
        <v>13</v>
      </c>
      <c r="B7" s="1">
        <v>600000</v>
      </c>
    </row>
    <row r="8" ht="12.75">
      <c r="B8" s="7"/>
    </row>
    <row r="9" spans="1:23" s="16" customFormat="1" ht="12.75">
      <c r="A9" s="15"/>
      <c r="B9" s="16">
        <v>0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16">
        <v>13</v>
      </c>
      <c r="P9" s="16">
        <v>14</v>
      </c>
      <c r="Q9" s="16">
        <v>15</v>
      </c>
      <c r="R9" s="16">
        <v>16</v>
      </c>
      <c r="S9" s="16">
        <v>17</v>
      </c>
      <c r="T9" s="16">
        <v>18</v>
      </c>
      <c r="U9" s="16">
        <v>19</v>
      </c>
      <c r="V9" s="16">
        <v>20</v>
      </c>
      <c r="W9" s="16" t="s">
        <v>14</v>
      </c>
    </row>
    <row r="10" s="4" customFormat="1" ht="12.75">
      <c r="A10" s="10" t="s">
        <v>15</v>
      </c>
    </row>
    <row r="11" spans="1:22" s="4" customFormat="1" ht="12.75">
      <c r="A11" s="9" t="s">
        <v>32</v>
      </c>
      <c r="B11" s="4">
        <f>B2</f>
        <v>1400000</v>
      </c>
      <c r="C11" s="4">
        <f aca="true" t="shared" si="0" ref="C11:V11">B11-C12</f>
        <v>1330000</v>
      </c>
      <c r="D11" s="4">
        <f t="shared" si="0"/>
        <v>1260000</v>
      </c>
      <c r="E11" s="4">
        <f t="shared" si="0"/>
        <v>1190000</v>
      </c>
      <c r="F11" s="4">
        <f t="shared" si="0"/>
        <v>1120000</v>
      </c>
      <c r="G11" s="4">
        <f t="shared" si="0"/>
        <v>1050000</v>
      </c>
      <c r="H11" s="4">
        <f t="shared" si="0"/>
        <v>980000</v>
      </c>
      <c r="I11" s="4">
        <f t="shared" si="0"/>
        <v>910000</v>
      </c>
      <c r="J11" s="4">
        <f t="shared" si="0"/>
        <v>840000</v>
      </c>
      <c r="K11" s="4">
        <f t="shared" si="0"/>
        <v>770000</v>
      </c>
      <c r="L11" s="4">
        <f t="shared" si="0"/>
        <v>700000</v>
      </c>
      <c r="M11" s="4">
        <f t="shared" si="0"/>
        <v>630000</v>
      </c>
      <c r="N11" s="4">
        <f t="shared" si="0"/>
        <v>560000</v>
      </c>
      <c r="O11" s="4">
        <f t="shared" si="0"/>
        <v>490000</v>
      </c>
      <c r="P11" s="4">
        <f t="shared" si="0"/>
        <v>420000</v>
      </c>
      <c r="Q11" s="4">
        <f t="shared" si="0"/>
        <v>350000</v>
      </c>
      <c r="R11" s="4">
        <f t="shared" si="0"/>
        <v>280000</v>
      </c>
      <c r="S11" s="4">
        <f t="shared" si="0"/>
        <v>210000</v>
      </c>
      <c r="T11" s="4">
        <f t="shared" si="0"/>
        <v>140000</v>
      </c>
      <c r="U11" s="4">
        <f t="shared" si="0"/>
        <v>70000</v>
      </c>
      <c r="V11" s="4">
        <f t="shared" si="0"/>
        <v>0</v>
      </c>
    </row>
    <row r="12" spans="1:23" s="4" customFormat="1" ht="12.75">
      <c r="A12" s="9" t="s">
        <v>6</v>
      </c>
      <c r="C12" s="4">
        <f>$B$2/$B$4</f>
        <v>70000</v>
      </c>
      <c r="D12" s="4">
        <f aca="true" t="shared" si="1" ref="D12:S12">$B$2/$B$4</f>
        <v>70000</v>
      </c>
      <c r="E12" s="4">
        <f t="shared" si="1"/>
        <v>70000</v>
      </c>
      <c r="F12" s="4">
        <f t="shared" si="1"/>
        <v>70000</v>
      </c>
      <c r="G12" s="4">
        <f t="shared" si="1"/>
        <v>70000</v>
      </c>
      <c r="H12" s="4">
        <f t="shared" si="1"/>
        <v>70000</v>
      </c>
      <c r="I12" s="4">
        <f t="shared" si="1"/>
        <v>70000</v>
      </c>
      <c r="J12" s="4">
        <f t="shared" si="1"/>
        <v>70000</v>
      </c>
      <c r="K12" s="4">
        <f t="shared" si="1"/>
        <v>70000</v>
      </c>
      <c r="L12" s="4">
        <f t="shared" si="1"/>
        <v>70000</v>
      </c>
      <c r="M12" s="4">
        <f t="shared" si="1"/>
        <v>70000</v>
      </c>
      <c r="N12" s="4">
        <f t="shared" si="1"/>
        <v>70000</v>
      </c>
      <c r="O12" s="4">
        <f t="shared" si="1"/>
        <v>70000</v>
      </c>
      <c r="P12" s="4">
        <f t="shared" si="1"/>
        <v>70000</v>
      </c>
      <c r="Q12" s="4">
        <f t="shared" si="1"/>
        <v>70000</v>
      </c>
      <c r="R12" s="4">
        <f t="shared" si="1"/>
        <v>70000</v>
      </c>
      <c r="S12" s="4">
        <f t="shared" si="1"/>
        <v>70000</v>
      </c>
      <c r="T12" s="4">
        <f>$B$2/$B$4</f>
        <v>70000</v>
      </c>
      <c r="U12" s="4">
        <f>$B$2/$B$4</f>
        <v>70000</v>
      </c>
      <c r="V12" s="4">
        <f>$B$2/$B$4</f>
        <v>70000</v>
      </c>
      <c r="W12" s="4">
        <f>SUM(C12:V12)</f>
        <v>1400000</v>
      </c>
    </row>
    <row r="13" spans="1:23" s="4" customFormat="1" ht="12.75">
      <c r="A13" s="9" t="s">
        <v>16</v>
      </c>
      <c r="C13" s="4">
        <f aca="true" t="shared" si="2" ref="C13:V13">B11*$B$3</f>
        <v>84000</v>
      </c>
      <c r="D13" s="4">
        <f t="shared" si="2"/>
        <v>79800</v>
      </c>
      <c r="E13" s="4">
        <f t="shared" si="2"/>
        <v>75600</v>
      </c>
      <c r="F13" s="4">
        <f t="shared" si="2"/>
        <v>71400</v>
      </c>
      <c r="G13" s="4">
        <f t="shared" si="2"/>
        <v>67200</v>
      </c>
      <c r="H13" s="4">
        <f t="shared" si="2"/>
        <v>63000</v>
      </c>
      <c r="I13" s="4">
        <f t="shared" si="2"/>
        <v>58800</v>
      </c>
      <c r="J13" s="4">
        <f t="shared" si="2"/>
        <v>54600</v>
      </c>
      <c r="K13" s="4">
        <f t="shared" si="2"/>
        <v>50400</v>
      </c>
      <c r="L13" s="4">
        <f t="shared" si="2"/>
        <v>46200</v>
      </c>
      <c r="M13" s="4">
        <f t="shared" si="2"/>
        <v>42000</v>
      </c>
      <c r="N13" s="4">
        <f t="shared" si="2"/>
        <v>37800</v>
      </c>
      <c r="O13" s="4">
        <f t="shared" si="2"/>
        <v>33600</v>
      </c>
      <c r="P13" s="4">
        <f t="shared" si="2"/>
        <v>29400</v>
      </c>
      <c r="Q13" s="4">
        <f t="shared" si="2"/>
        <v>25200</v>
      </c>
      <c r="R13" s="4">
        <f t="shared" si="2"/>
        <v>21000</v>
      </c>
      <c r="S13" s="4">
        <f t="shared" si="2"/>
        <v>16800</v>
      </c>
      <c r="T13" s="4">
        <f t="shared" si="2"/>
        <v>12600</v>
      </c>
      <c r="U13" s="4">
        <f t="shared" si="2"/>
        <v>8400</v>
      </c>
      <c r="V13" s="4">
        <f t="shared" si="2"/>
        <v>4200</v>
      </c>
      <c r="W13" s="4">
        <f>SUM(C13:V13)</f>
        <v>882000</v>
      </c>
    </row>
    <row r="14" spans="1:22" s="4" customFormat="1" ht="12.75">
      <c r="A14" s="9" t="s">
        <v>17</v>
      </c>
      <c r="B14" s="4">
        <f>B11</f>
        <v>1400000</v>
      </c>
      <c r="C14" s="4">
        <f>-C12-C13</f>
        <v>-154000</v>
      </c>
      <c r="D14" s="4">
        <f aca="true" t="shared" si="3" ref="D14:S14">-D12-D13</f>
        <v>-149800</v>
      </c>
      <c r="E14" s="4">
        <f t="shared" si="3"/>
        <v>-145600</v>
      </c>
      <c r="F14" s="4">
        <f t="shared" si="3"/>
        <v>-141400</v>
      </c>
      <c r="G14" s="4">
        <f t="shared" si="3"/>
        <v>-137200</v>
      </c>
      <c r="H14" s="4">
        <f t="shared" si="3"/>
        <v>-133000</v>
      </c>
      <c r="I14" s="4">
        <f t="shared" si="3"/>
        <v>-128800</v>
      </c>
      <c r="J14" s="4">
        <f t="shared" si="3"/>
        <v>-124600</v>
      </c>
      <c r="K14" s="4">
        <f t="shared" si="3"/>
        <v>-120400</v>
      </c>
      <c r="L14" s="4">
        <f t="shared" si="3"/>
        <v>-116200</v>
      </c>
      <c r="M14" s="4">
        <f t="shared" si="3"/>
        <v>-112000</v>
      </c>
      <c r="N14" s="4">
        <f t="shared" si="3"/>
        <v>-107800</v>
      </c>
      <c r="O14" s="4">
        <f t="shared" si="3"/>
        <v>-103600</v>
      </c>
      <c r="P14" s="4">
        <f t="shared" si="3"/>
        <v>-99400</v>
      </c>
      <c r="Q14" s="4">
        <f t="shared" si="3"/>
        <v>-95200</v>
      </c>
      <c r="R14" s="4">
        <f t="shared" si="3"/>
        <v>-91000</v>
      </c>
      <c r="S14" s="4">
        <f t="shared" si="3"/>
        <v>-86800</v>
      </c>
      <c r="T14" s="4">
        <f>-T12-T13</f>
        <v>-82600</v>
      </c>
      <c r="U14" s="4">
        <f>-U12-U13</f>
        <v>-78400</v>
      </c>
      <c r="V14" s="4">
        <f>-V12-V13</f>
        <v>-74200</v>
      </c>
    </row>
    <row r="15" spans="1:23" s="4" customFormat="1" ht="12.75">
      <c r="A15" s="9"/>
      <c r="V15" s="5" t="s">
        <v>14</v>
      </c>
      <c r="W15" s="5">
        <f>SUM(W12:W13)</f>
        <v>2282000</v>
      </c>
    </row>
    <row r="16" spans="1:28" s="4" customFormat="1" ht="12.75">
      <c r="A16" s="10" t="s">
        <v>18</v>
      </c>
      <c r="AB16" s="4" t="s">
        <v>0</v>
      </c>
    </row>
    <row r="17" spans="1:22" s="4" customFormat="1" ht="12.75">
      <c r="A17" s="9" t="s">
        <v>32</v>
      </c>
      <c r="B17" s="4">
        <f>B2</f>
        <v>1400000</v>
      </c>
      <c r="C17" s="4">
        <f aca="true" t="shared" si="4" ref="C17:V17">B17-C18</f>
        <v>1361941.620232408</v>
      </c>
      <c r="D17" s="4">
        <f t="shared" si="4"/>
        <v>1321599.7376787604</v>
      </c>
      <c r="E17" s="4">
        <f t="shared" si="4"/>
        <v>1278837.3421718942</v>
      </c>
      <c r="F17" s="4">
        <f t="shared" si="4"/>
        <v>1233509.2029346158</v>
      </c>
      <c r="G17" s="4">
        <f t="shared" si="4"/>
        <v>1185461.3753431006</v>
      </c>
      <c r="H17" s="4">
        <f t="shared" si="4"/>
        <v>1134530.6780960946</v>
      </c>
      <c r="I17" s="4">
        <f t="shared" si="4"/>
        <v>1080544.1390142683</v>
      </c>
      <c r="J17" s="4">
        <f t="shared" si="4"/>
        <v>1023318.4075875324</v>
      </c>
      <c r="K17" s="4">
        <f t="shared" si="4"/>
        <v>962659.1322751924</v>
      </c>
      <c r="L17" s="4">
        <f t="shared" si="4"/>
        <v>898360.3004441119</v>
      </c>
      <c r="M17" s="4">
        <f t="shared" si="4"/>
        <v>830203.5387031666</v>
      </c>
      <c r="N17" s="4">
        <f t="shared" si="4"/>
        <v>757957.3712577646</v>
      </c>
      <c r="O17" s="4">
        <f t="shared" si="4"/>
        <v>681376.4337656385</v>
      </c>
      <c r="P17" s="4">
        <f t="shared" si="4"/>
        <v>600200.6400239848</v>
      </c>
      <c r="Q17" s="4">
        <f t="shared" si="4"/>
        <v>514154.29865783197</v>
      </c>
      <c r="R17" s="4">
        <f t="shared" si="4"/>
        <v>422945.1768097099</v>
      </c>
      <c r="S17" s="4">
        <f t="shared" si="4"/>
        <v>326263.5076507005</v>
      </c>
      <c r="T17" s="4">
        <f t="shared" si="4"/>
        <v>223780.93834215056</v>
      </c>
      <c r="U17" s="4">
        <f t="shared" si="4"/>
        <v>115149.41487508762</v>
      </c>
      <c r="V17" s="4">
        <f t="shared" si="4"/>
        <v>9.022187441587448E-10</v>
      </c>
    </row>
    <row r="18" spans="1:23" s="4" customFormat="1" ht="12.75">
      <c r="A18" s="9" t="s">
        <v>6</v>
      </c>
      <c r="C18" s="4">
        <f>$B$5-C19</f>
        <v>38058.37976759198</v>
      </c>
      <c r="D18" s="4">
        <f aca="true" t="shared" si="5" ref="D18:S18">$B$5-D19</f>
        <v>40341.882553647505</v>
      </c>
      <c r="E18" s="4">
        <f t="shared" si="5"/>
        <v>42762.39550686635</v>
      </c>
      <c r="F18" s="4">
        <f t="shared" si="5"/>
        <v>45328.13923727833</v>
      </c>
      <c r="G18" s="4">
        <f t="shared" si="5"/>
        <v>48047.82759151503</v>
      </c>
      <c r="H18" s="4">
        <f t="shared" si="5"/>
        <v>50930.69724700594</v>
      </c>
      <c r="I18" s="4">
        <f t="shared" si="5"/>
        <v>53986.5390818263</v>
      </c>
      <c r="J18" s="4">
        <f t="shared" si="5"/>
        <v>57225.73142673588</v>
      </c>
      <c r="K18" s="4">
        <f t="shared" si="5"/>
        <v>60659.27531234003</v>
      </c>
      <c r="L18" s="4">
        <f t="shared" si="5"/>
        <v>64298.83183108043</v>
      </c>
      <c r="M18" s="4">
        <f t="shared" si="5"/>
        <v>68156.76174094527</v>
      </c>
      <c r="N18" s="4">
        <f t="shared" si="5"/>
        <v>72246.16744540198</v>
      </c>
      <c r="O18" s="4">
        <f t="shared" si="5"/>
        <v>76580.9374921261</v>
      </c>
      <c r="P18" s="4">
        <f t="shared" si="5"/>
        <v>81175.79374165367</v>
      </c>
      <c r="Q18" s="4">
        <f t="shared" si="5"/>
        <v>86046.34136615289</v>
      </c>
      <c r="R18" s="4">
        <f t="shared" si="5"/>
        <v>91209.12184812206</v>
      </c>
      <c r="S18" s="4">
        <f t="shared" si="5"/>
        <v>96681.66915900938</v>
      </c>
      <c r="T18" s="4">
        <f>$B$5-T19</f>
        <v>102482.56930854995</v>
      </c>
      <c r="U18" s="4">
        <f>$B$5-U19</f>
        <v>108631.52346706294</v>
      </c>
      <c r="V18" s="4">
        <f>$B$5-V19</f>
        <v>115149.41487508672</v>
      </c>
      <c r="W18" s="4">
        <f>SUM(C18:V18)</f>
        <v>1399999.9999999986</v>
      </c>
    </row>
    <row r="19" spans="1:23" s="4" customFormat="1" ht="12.75">
      <c r="A19" s="9" t="s">
        <v>16</v>
      </c>
      <c r="C19" s="4">
        <f>$B$3*B17</f>
        <v>84000</v>
      </c>
      <c r="D19" s="4">
        <f aca="true" t="shared" si="6" ref="D19:S19">$B$3*C17</f>
        <v>81716.49721394447</v>
      </c>
      <c r="E19" s="4">
        <f t="shared" si="6"/>
        <v>79295.98426072563</v>
      </c>
      <c r="F19" s="4">
        <f t="shared" si="6"/>
        <v>76730.24053031365</v>
      </c>
      <c r="G19" s="4">
        <f t="shared" si="6"/>
        <v>74010.55217607695</v>
      </c>
      <c r="H19" s="4">
        <f t="shared" si="6"/>
        <v>71127.68252058604</v>
      </c>
      <c r="I19" s="4">
        <f t="shared" si="6"/>
        <v>68071.84068576568</v>
      </c>
      <c r="J19" s="4">
        <f t="shared" si="6"/>
        <v>64832.648340856096</v>
      </c>
      <c r="K19" s="4">
        <f t="shared" si="6"/>
        <v>61399.104455251945</v>
      </c>
      <c r="L19" s="4">
        <f t="shared" si="6"/>
        <v>57759.547936511546</v>
      </c>
      <c r="M19" s="4">
        <f t="shared" si="6"/>
        <v>53901.61802664671</v>
      </c>
      <c r="N19" s="4">
        <f t="shared" si="6"/>
        <v>49812.21232219</v>
      </c>
      <c r="O19" s="4">
        <f t="shared" si="6"/>
        <v>45477.44227546587</v>
      </c>
      <c r="P19" s="4">
        <f t="shared" si="6"/>
        <v>40882.58602593831</v>
      </c>
      <c r="Q19" s="4">
        <f t="shared" si="6"/>
        <v>36012.03840143909</v>
      </c>
      <c r="R19" s="4">
        <f t="shared" si="6"/>
        <v>30849.257919469917</v>
      </c>
      <c r="S19" s="4">
        <f t="shared" si="6"/>
        <v>25376.710608582594</v>
      </c>
      <c r="T19" s="4">
        <f>$B$3*S17</f>
        <v>19575.81045904203</v>
      </c>
      <c r="U19" s="4">
        <f>$B$3*T17</f>
        <v>13426.856300529033</v>
      </c>
      <c r="V19" s="4">
        <f>$B$3*U17</f>
        <v>6908.964892505257</v>
      </c>
      <c r="W19" s="4">
        <f>SUM(C19:V19)</f>
        <v>1041167.595351841</v>
      </c>
    </row>
    <row r="20" spans="1:22" s="4" customFormat="1" ht="12.75">
      <c r="A20" s="9" t="s">
        <v>17</v>
      </c>
      <c r="B20" s="4">
        <f>B17</f>
        <v>1400000</v>
      </c>
      <c r="C20" s="4">
        <f>-C18-C19</f>
        <v>-122058.37976759198</v>
      </c>
      <c r="D20" s="4">
        <f aca="true" t="shared" si="7" ref="D20:S20">-D18-D19</f>
        <v>-122058.37976759198</v>
      </c>
      <c r="E20" s="4">
        <f t="shared" si="7"/>
        <v>-122058.37976759198</v>
      </c>
      <c r="F20" s="4">
        <f t="shared" si="7"/>
        <v>-122058.37976759198</v>
      </c>
      <c r="G20" s="4">
        <f t="shared" si="7"/>
        <v>-122058.37976759198</v>
      </c>
      <c r="H20" s="4">
        <f t="shared" si="7"/>
        <v>-122058.37976759198</v>
      </c>
      <c r="I20" s="4">
        <f t="shared" si="7"/>
        <v>-122058.37976759198</v>
      </c>
      <c r="J20" s="4">
        <f t="shared" si="7"/>
        <v>-122058.37976759198</v>
      </c>
      <c r="K20" s="4">
        <f t="shared" si="7"/>
        <v>-122058.37976759198</v>
      </c>
      <c r="L20" s="4">
        <f t="shared" si="7"/>
        <v>-122058.37976759198</v>
      </c>
      <c r="M20" s="4">
        <f t="shared" si="7"/>
        <v>-122058.37976759198</v>
      </c>
      <c r="N20" s="4">
        <f t="shared" si="7"/>
        <v>-122058.37976759198</v>
      </c>
      <c r="O20" s="4">
        <f t="shared" si="7"/>
        <v>-122058.37976759198</v>
      </c>
      <c r="P20" s="4">
        <f t="shared" si="7"/>
        <v>-122058.37976759198</v>
      </c>
      <c r="Q20" s="4">
        <f t="shared" si="7"/>
        <v>-122058.37976759198</v>
      </c>
      <c r="R20" s="4">
        <f t="shared" si="7"/>
        <v>-122058.37976759198</v>
      </c>
      <c r="S20" s="4">
        <f t="shared" si="7"/>
        <v>-122058.37976759198</v>
      </c>
      <c r="T20" s="4">
        <f>-T18-T19</f>
        <v>-122058.37976759198</v>
      </c>
      <c r="U20" s="4">
        <f>-U18-U19</f>
        <v>-122058.37976759198</v>
      </c>
      <c r="V20" s="4">
        <f>-V18-V19</f>
        <v>-122058.37976759198</v>
      </c>
    </row>
    <row r="21" spans="1:23" s="4" customFormat="1" ht="12.75">
      <c r="A21" s="9"/>
      <c r="V21" s="5" t="s">
        <v>14</v>
      </c>
      <c r="W21" s="5">
        <f>SUM(W18:W19)</f>
        <v>2441167.5953518394</v>
      </c>
    </row>
    <row r="22" spans="1:4" ht="12.75">
      <c r="A22" s="11"/>
      <c r="D22" t="s">
        <v>0</v>
      </c>
    </row>
    <row r="23" spans="1:2" s="3" customFormat="1" ht="12.75">
      <c r="A23" s="11"/>
      <c r="B23" s="6" t="s">
        <v>19</v>
      </c>
    </row>
    <row r="24" spans="1:23" s="8" customFormat="1" ht="12.75">
      <c r="A24" s="10"/>
      <c r="C24" s="8">
        <v>1</v>
      </c>
      <c r="D24" s="8">
        <v>2</v>
      </c>
      <c r="E24" s="8">
        <v>3</v>
      </c>
      <c r="F24" s="8">
        <v>4</v>
      </c>
      <c r="G24" s="8">
        <v>5</v>
      </c>
      <c r="H24" s="8">
        <v>6</v>
      </c>
      <c r="I24" s="8">
        <v>7</v>
      </c>
      <c r="J24" s="8">
        <v>8</v>
      </c>
      <c r="K24" s="8">
        <v>9</v>
      </c>
      <c r="L24" s="8">
        <v>10</v>
      </c>
      <c r="M24" s="8">
        <v>11</v>
      </c>
      <c r="N24" s="8">
        <v>12</v>
      </c>
      <c r="O24" s="8">
        <v>13</v>
      </c>
      <c r="P24" s="8">
        <v>14</v>
      </c>
      <c r="Q24" s="8">
        <v>15</v>
      </c>
      <c r="R24" s="8">
        <v>16</v>
      </c>
      <c r="S24" s="8">
        <v>17</v>
      </c>
      <c r="T24" s="8">
        <v>18</v>
      </c>
      <c r="U24" s="8">
        <v>19</v>
      </c>
      <c r="V24" s="8">
        <v>20</v>
      </c>
      <c r="W24" s="8" t="s">
        <v>14</v>
      </c>
    </row>
    <row r="25" spans="1:26" ht="12.75">
      <c r="A25" s="11"/>
      <c r="B25" s="1" t="s">
        <v>15</v>
      </c>
      <c r="C25" s="1">
        <f>-C14/1000</f>
        <v>154</v>
      </c>
      <c r="D25" s="1">
        <f aca="true" t="shared" si="8" ref="D25:S25">-D14/1000</f>
        <v>149.8</v>
      </c>
      <c r="E25" s="1">
        <f t="shared" si="8"/>
        <v>145.6</v>
      </c>
      <c r="F25" s="1">
        <f t="shared" si="8"/>
        <v>141.4</v>
      </c>
      <c r="G25" s="1">
        <f t="shared" si="8"/>
        <v>137.2</v>
      </c>
      <c r="H25" s="1">
        <f t="shared" si="8"/>
        <v>133</v>
      </c>
      <c r="I25" s="1">
        <f t="shared" si="8"/>
        <v>128.8</v>
      </c>
      <c r="J25" s="1">
        <f t="shared" si="8"/>
        <v>124.6</v>
      </c>
      <c r="K25" s="1">
        <f t="shared" si="8"/>
        <v>120.4</v>
      </c>
      <c r="L25" s="1">
        <f t="shared" si="8"/>
        <v>116.2</v>
      </c>
      <c r="M25" s="1">
        <f t="shared" si="8"/>
        <v>112</v>
      </c>
      <c r="N25" s="1">
        <f t="shared" si="8"/>
        <v>107.8</v>
      </c>
      <c r="O25" s="1">
        <f t="shared" si="8"/>
        <v>103.6</v>
      </c>
      <c r="P25" s="1">
        <f t="shared" si="8"/>
        <v>99.4</v>
      </c>
      <c r="Q25" s="1">
        <f t="shared" si="8"/>
        <v>95.2</v>
      </c>
      <c r="R25" s="1">
        <f t="shared" si="8"/>
        <v>91</v>
      </c>
      <c r="S25" s="1">
        <f t="shared" si="8"/>
        <v>86.8</v>
      </c>
      <c r="T25" s="1">
        <f>-T14/1000</f>
        <v>82.6</v>
      </c>
      <c r="U25" s="1">
        <f>-U14/1000</f>
        <v>78.4</v>
      </c>
      <c r="V25" s="1">
        <f>-V14/1000</f>
        <v>74.2</v>
      </c>
      <c r="W25" s="1">
        <f>SUM(C25:V25)</f>
        <v>2282</v>
      </c>
      <c r="Z25" s="1" t="s">
        <v>0</v>
      </c>
    </row>
    <row r="26" spans="1:23" ht="12.75">
      <c r="A26" s="11"/>
      <c r="B26" s="1" t="s">
        <v>18</v>
      </c>
      <c r="C26" s="1">
        <f>-C20/1000</f>
        <v>122.05837976759197</v>
      </c>
      <c r="D26" s="1">
        <f aca="true" t="shared" si="9" ref="D26:S26">-D20/1000</f>
        <v>122.05837976759197</v>
      </c>
      <c r="E26" s="1">
        <f t="shared" si="9"/>
        <v>122.05837976759197</v>
      </c>
      <c r="F26" s="1">
        <f t="shared" si="9"/>
        <v>122.05837976759197</v>
      </c>
      <c r="G26" s="1">
        <f t="shared" si="9"/>
        <v>122.05837976759197</v>
      </c>
      <c r="H26" s="1">
        <f t="shared" si="9"/>
        <v>122.05837976759197</v>
      </c>
      <c r="I26" s="1">
        <f t="shared" si="9"/>
        <v>122.05837976759197</v>
      </c>
      <c r="J26" s="1">
        <f t="shared" si="9"/>
        <v>122.05837976759197</v>
      </c>
      <c r="K26" s="1">
        <f t="shared" si="9"/>
        <v>122.05837976759197</v>
      </c>
      <c r="L26" s="1">
        <f t="shared" si="9"/>
        <v>122.05837976759197</v>
      </c>
      <c r="M26" s="1">
        <f t="shared" si="9"/>
        <v>122.05837976759197</v>
      </c>
      <c r="N26" s="1">
        <f t="shared" si="9"/>
        <v>122.05837976759197</v>
      </c>
      <c r="O26" s="1">
        <f t="shared" si="9"/>
        <v>122.05837976759197</v>
      </c>
      <c r="P26" s="1">
        <f t="shared" si="9"/>
        <v>122.05837976759197</v>
      </c>
      <c r="Q26" s="1">
        <f t="shared" si="9"/>
        <v>122.05837976759197</v>
      </c>
      <c r="R26" s="1">
        <f t="shared" si="9"/>
        <v>122.05837976759197</v>
      </c>
      <c r="S26" s="1">
        <f t="shared" si="9"/>
        <v>122.05837976759197</v>
      </c>
      <c r="T26" s="1">
        <f>-T20/1000</f>
        <v>122.05837976759197</v>
      </c>
      <c r="U26" s="1">
        <f>-U20/1000</f>
        <v>122.05837976759197</v>
      </c>
      <c r="V26" s="1">
        <f>-V20/1000</f>
        <v>122.05837976759197</v>
      </c>
      <c r="W26" s="1">
        <f>SUM(C26:V26)</f>
        <v>2441.167595351839</v>
      </c>
    </row>
    <row r="28" ht="12.75">
      <c r="O28" s="1" t="s">
        <v>0</v>
      </c>
    </row>
    <row r="29" ht="13.5">
      <c r="A29" s="12" t="s">
        <v>20</v>
      </c>
    </row>
    <row r="30" spans="1:23" s="5" customFormat="1" ht="12.75">
      <c r="A30" s="10"/>
      <c r="B30" s="16">
        <v>0</v>
      </c>
      <c r="C30" s="16">
        <v>1</v>
      </c>
      <c r="D30" s="16">
        <v>2</v>
      </c>
      <c r="E30" s="16">
        <v>3</v>
      </c>
      <c r="F30" s="16">
        <v>4</v>
      </c>
      <c r="G30" s="16">
        <v>5</v>
      </c>
      <c r="H30" s="16">
        <v>6</v>
      </c>
      <c r="I30" s="16">
        <v>7</v>
      </c>
      <c r="J30" s="16">
        <v>8</v>
      </c>
      <c r="K30" s="16">
        <v>9</v>
      </c>
      <c r="L30" s="16">
        <v>10</v>
      </c>
      <c r="M30" s="16">
        <v>11</v>
      </c>
      <c r="N30" s="16">
        <v>12</v>
      </c>
      <c r="O30" s="16">
        <v>13</v>
      </c>
      <c r="P30" s="16">
        <v>14</v>
      </c>
      <c r="Q30" s="16">
        <v>15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5" t="s">
        <v>14</v>
      </c>
    </row>
    <row r="31" spans="1:22" ht="12.75">
      <c r="A31" s="9" t="s">
        <v>15</v>
      </c>
      <c r="B31" s="4">
        <f>B14</f>
        <v>1400000</v>
      </c>
      <c r="C31" s="4">
        <f aca="true" t="shared" si="10" ref="C31:V31">C14</f>
        <v>-154000</v>
      </c>
      <c r="D31" s="4">
        <f t="shared" si="10"/>
        <v>-149800</v>
      </c>
      <c r="E31" s="4">
        <f t="shared" si="10"/>
        <v>-145600</v>
      </c>
      <c r="F31" s="4">
        <f t="shared" si="10"/>
        <v>-141400</v>
      </c>
      <c r="G31" s="4">
        <f t="shared" si="10"/>
        <v>-137200</v>
      </c>
      <c r="H31" s="4">
        <f t="shared" si="10"/>
        <v>-133000</v>
      </c>
      <c r="I31" s="4">
        <f t="shared" si="10"/>
        <v>-128800</v>
      </c>
      <c r="J31" s="4">
        <f t="shared" si="10"/>
        <v>-124600</v>
      </c>
      <c r="K31" s="4">
        <f t="shared" si="10"/>
        <v>-120400</v>
      </c>
      <c r="L31" s="4">
        <f t="shared" si="10"/>
        <v>-116200</v>
      </c>
      <c r="M31" s="4">
        <f t="shared" si="10"/>
        <v>-112000</v>
      </c>
      <c r="N31" s="4">
        <f t="shared" si="10"/>
        <v>-107800</v>
      </c>
      <c r="O31" s="4">
        <f t="shared" si="10"/>
        <v>-103600</v>
      </c>
      <c r="P31" s="4">
        <f t="shared" si="10"/>
        <v>-99400</v>
      </c>
      <c r="Q31" s="4">
        <f t="shared" si="10"/>
        <v>-95200</v>
      </c>
      <c r="R31" s="4">
        <f t="shared" si="10"/>
        <v>-91000</v>
      </c>
      <c r="S31" s="4">
        <f t="shared" si="10"/>
        <v>-86800</v>
      </c>
      <c r="T31" s="4">
        <f t="shared" si="10"/>
        <v>-82600</v>
      </c>
      <c r="U31" s="4">
        <f t="shared" si="10"/>
        <v>-78400</v>
      </c>
      <c r="V31" s="4">
        <f t="shared" si="10"/>
        <v>-74200</v>
      </c>
    </row>
    <row r="32" spans="1:22" ht="12.75">
      <c r="A32" s="9" t="s">
        <v>18</v>
      </c>
      <c r="B32" s="4">
        <f>B20</f>
        <v>1400000</v>
      </c>
      <c r="C32" s="4">
        <f aca="true" t="shared" si="11" ref="C32:V32">C20</f>
        <v>-122058.37976759198</v>
      </c>
      <c r="D32" s="4">
        <f t="shared" si="11"/>
        <v>-122058.37976759198</v>
      </c>
      <c r="E32" s="4">
        <f t="shared" si="11"/>
        <v>-122058.37976759198</v>
      </c>
      <c r="F32" s="4">
        <f t="shared" si="11"/>
        <v>-122058.37976759198</v>
      </c>
      <c r="G32" s="4">
        <f t="shared" si="11"/>
        <v>-122058.37976759198</v>
      </c>
      <c r="H32" s="4">
        <f t="shared" si="11"/>
        <v>-122058.37976759198</v>
      </c>
      <c r="I32" s="4">
        <f t="shared" si="11"/>
        <v>-122058.37976759198</v>
      </c>
      <c r="J32" s="4">
        <f t="shared" si="11"/>
        <v>-122058.37976759198</v>
      </c>
      <c r="K32" s="4">
        <f t="shared" si="11"/>
        <v>-122058.37976759198</v>
      </c>
      <c r="L32" s="4">
        <f t="shared" si="11"/>
        <v>-122058.37976759198</v>
      </c>
      <c r="M32" s="4">
        <f t="shared" si="11"/>
        <v>-122058.37976759198</v>
      </c>
      <c r="N32" s="4">
        <f t="shared" si="11"/>
        <v>-122058.37976759198</v>
      </c>
      <c r="O32" s="4">
        <f t="shared" si="11"/>
        <v>-122058.37976759198</v>
      </c>
      <c r="P32" s="4">
        <f t="shared" si="11"/>
        <v>-122058.37976759198</v>
      </c>
      <c r="Q32" s="4">
        <f t="shared" si="11"/>
        <v>-122058.37976759198</v>
      </c>
      <c r="R32" s="4">
        <f t="shared" si="11"/>
        <v>-122058.37976759198</v>
      </c>
      <c r="S32" s="4">
        <f t="shared" si="11"/>
        <v>-122058.37976759198</v>
      </c>
      <c r="T32" s="4">
        <f t="shared" si="11"/>
        <v>-122058.37976759198</v>
      </c>
      <c r="U32" s="4">
        <f t="shared" si="11"/>
        <v>-122058.37976759198</v>
      </c>
      <c r="V32" s="4">
        <f t="shared" si="11"/>
        <v>-122058.37976759198</v>
      </c>
    </row>
    <row r="33" spans="1:26" ht="12.75">
      <c r="A33" s="9" t="s">
        <v>21</v>
      </c>
      <c r="B33" s="4">
        <f>B31-B32</f>
        <v>0</v>
      </c>
      <c r="C33" s="4">
        <f aca="true" t="shared" si="12" ref="C33:R33">C31-C32</f>
        <v>-31941.620232408022</v>
      </c>
      <c r="D33" s="4">
        <f t="shared" si="12"/>
        <v>-27741.620232408022</v>
      </c>
      <c r="E33" s="4">
        <f t="shared" si="12"/>
        <v>-23541.620232408022</v>
      </c>
      <c r="F33" s="4">
        <f t="shared" si="12"/>
        <v>-19341.620232408022</v>
      </c>
      <c r="G33" s="4">
        <f t="shared" si="12"/>
        <v>-15141.620232408022</v>
      </c>
      <c r="H33" s="4">
        <f t="shared" si="12"/>
        <v>-10941.620232408022</v>
      </c>
      <c r="I33" s="4">
        <f t="shared" si="12"/>
        <v>-6741.620232408022</v>
      </c>
      <c r="J33" s="4">
        <f t="shared" si="12"/>
        <v>-2541.6202324080223</v>
      </c>
      <c r="K33" s="4">
        <f t="shared" si="12"/>
        <v>1658.3797675919777</v>
      </c>
      <c r="L33" s="4">
        <f t="shared" si="12"/>
        <v>5858.379767591978</v>
      </c>
      <c r="M33" s="4">
        <f t="shared" si="12"/>
        <v>10058.379767591978</v>
      </c>
      <c r="N33" s="4">
        <f t="shared" si="12"/>
        <v>14258.379767591978</v>
      </c>
      <c r="O33" s="4">
        <f t="shared" si="12"/>
        <v>18458.379767591978</v>
      </c>
      <c r="P33" s="4">
        <f t="shared" si="12"/>
        <v>22658.379767591978</v>
      </c>
      <c r="Q33" s="4">
        <f t="shared" si="12"/>
        <v>26858.379767591978</v>
      </c>
      <c r="R33" s="4">
        <f t="shared" si="12"/>
        <v>31058.379767591978</v>
      </c>
      <c r="S33" s="4">
        <f>S31-S32</f>
        <v>35258.37976759198</v>
      </c>
      <c r="T33" s="4">
        <f>T31-T32</f>
        <v>39458.37976759198</v>
      </c>
      <c r="U33" s="4">
        <f>U31-U32</f>
        <v>43658.37976759198</v>
      </c>
      <c r="V33" s="4">
        <f>V31-V32</f>
        <v>47858.37976759198</v>
      </c>
      <c r="Z33" s="1" t="s">
        <v>0</v>
      </c>
    </row>
    <row r="34" spans="26:29" ht="12.75">
      <c r="Z34" s="1" t="s">
        <v>0</v>
      </c>
      <c r="AC34" s="1" t="s">
        <v>0</v>
      </c>
    </row>
    <row r="35" ht="13.5">
      <c r="A35" s="12" t="s">
        <v>22</v>
      </c>
    </row>
    <row r="37" spans="1:2" ht="12.75">
      <c r="A37" s="9" t="s">
        <v>10</v>
      </c>
      <c r="B37" s="1">
        <v>1400000</v>
      </c>
    </row>
    <row r="38" spans="1:2" ht="12.75">
      <c r="A38" s="9" t="s">
        <v>2</v>
      </c>
      <c r="B38" s="7">
        <v>0.06</v>
      </c>
    </row>
    <row r="39" spans="1:2" ht="12.75">
      <c r="A39" s="9" t="s">
        <v>11</v>
      </c>
      <c r="B39" s="1">
        <v>20</v>
      </c>
    </row>
    <row r="40" spans="1:2" ht="12.75">
      <c r="A40" s="9" t="s">
        <v>3</v>
      </c>
      <c r="B40" s="1">
        <f>-1*PMT(B38,B39,B37)</f>
        <v>122058.37976759198</v>
      </c>
    </row>
    <row r="41" spans="1:2" ht="12.75">
      <c r="A41" s="9" t="s">
        <v>1</v>
      </c>
      <c r="B41" s="7">
        <v>0.28</v>
      </c>
    </row>
    <row r="42" spans="2:23" ht="12.75">
      <c r="B42" s="1">
        <v>0</v>
      </c>
      <c r="C42" s="1">
        <v>1</v>
      </c>
      <c r="D42" s="1">
        <v>2</v>
      </c>
      <c r="E42" s="1">
        <v>3</v>
      </c>
      <c r="F42" s="1">
        <v>4</v>
      </c>
      <c r="G42" s="1">
        <v>5</v>
      </c>
      <c r="H42" s="1">
        <v>6</v>
      </c>
      <c r="I42" s="1">
        <v>7</v>
      </c>
      <c r="J42" s="1">
        <v>8</v>
      </c>
      <c r="K42" s="1">
        <v>9</v>
      </c>
      <c r="L42" s="1">
        <v>10</v>
      </c>
      <c r="M42" s="1">
        <v>11</v>
      </c>
      <c r="N42" s="1">
        <v>12</v>
      </c>
      <c r="O42" s="1">
        <v>13</v>
      </c>
      <c r="P42" s="1">
        <v>14</v>
      </c>
      <c r="Q42" s="1">
        <v>15</v>
      </c>
      <c r="R42" s="1">
        <v>16</v>
      </c>
      <c r="S42" s="1">
        <v>17</v>
      </c>
      <c r="T42" s="1">
        <v>18</v>
      </c>
      <c r="U42" s="1">
        <v>19</v>
      </c>
      <c r="V42" s="1">
        <v>20</v>
      </c>
      <c r="W42" s="1" t="s">
        <v>14</v>
      </c>
    </row>
    <row r="43" ht="12.75">
      <c r="A43" s="10" t="s">
        <v>15</v>
      </c>
    </row>
    <row r="44" spans="1:22" ht="12.75">
      <c r="A44" s="9" t="s">
        <v>32</v>
      </c>
      <c r="B44" s="1">
        <f>B37</f>
        <v>1400000</v>
      </c>
      <c r="C44" s="1">
        <f>B44-C45</f>
        <v>1330000</v>
      </c>
      <c r="D44" s="1">
        <f aca="true" t="shared" si="13" ref="D44:S44">C44-D45</f>
        <v>1260000</v>
      </c>
      <c r="E44" s="1">
        <f t="shared" si="13"/>
        <v>1190000</v>
      </c>
      <c r="F44" s="1">
        <f t="shared" si="13"/>
        <v>1120000</v>
      </c>
      <c r="G44" s="1">
        <f t="shared" si="13"/>
        <v>1050000</v>
      </c>
      <c r="H44" s="1">
        <f t="shared" si="13"/>
        <v>980000</v>
      </c>
      <c r="I44" s="1">
        <f t="shared" si="13"/>
        <v>910000</v>
      </c>
      <c r="J44" s="1">
        <f t="shared" si="13"/>
        <v>840000</v>
      </c>
      <c r="K44" s="1">
        <f t="shared" si="13"/>
        <v>770000</v>
      </c>
      <c r="L44" s="1">
        <f t="shared" si="13"/>
        <v>700000</v>
      </c>
      <c r="M44" s="1">
        <f t="shared" si="13"/>
        <v>630000</v>
      </c>
      <c r="N44" s="1">
        <f t="shared" si="13"/>
        <v>560000</v>
      </c>
      <c r="O44" s="1">
        <f t="shared" si="13"/>
        <v>490000</v>
      </c>
      <c r="P44" s="1">
        <f t="shared" si="13"/>
        <v>420000</v>
      </c>
      <c r="Q44" s="1">
        <f t="shared" si="13"/>
        <v>350000</v>
      </c>
      <c r="R44" s="1">
        <f t="shared" si="13"/>
        <v>280000</v>
      </c>
      <c r="S44" s="1">
        <f t="shared" si="13"/>
        <v>210000</v>
      </c>
      <c r="T44" s="1">
        <f>S44-T45</f>
        <v>140000</v>
      </c>
      <c r="U44" s="1">
        <f>T44-U45</f>
        <v>70000</v>
      </c>
      <c r="V44" s="1">
        <f>U44-V45</f>
        <v>0</v>
      </c>
    </row>
    <row r="45" spans="1:23" ht="12.75">
      <c r="A45" s="9" t="s">
        <v>6</v>
      </c>
      <c r="C45" s="1">
        <f>$B$2/$B$4</f>
        <v>70000</v>
      </c>
      <c r="D45" s="1">
        <f aca="true" t="shared" si="14" ref="D45:S45">$B$2/$B$4</f>
        <v>70000</v>
      </c>
      <c r="E45" s="1">
        <f t="shared" si="14"/>
        <v>70000</v>
      </c>
      <c r="F45" s="1">
        <f t="shared" si="14"/>
        <v>70000</v>
      </c>
      <c r="G45" s="1">
        <f t="shared" si="14"/>
        <v>70000</v>
      </c>
      <c r="H45" s="1">
        <f t="shared" si="14"/>
        <v>70000</v>
      </c>
      <c r="I45" s="1">
        <f t="shared" si="14"/>
        <v>70000</v>
      </c>
      <c r="J45" s="1">
        <f t="shared" si="14"/>
        <v>70000</v>
      </c>
      <c r="K45" s="1">
        <f t="shared" si="14"/>
        <v>70000</v>
      </c>
      <c r="L45" s="1">
        <f t="shared" si="14"/>
        <v>70000</v>
      </c>
      <c r="M45" s="1">
        <f t="shared" si="14"/>
        <v>70000</v>
      </c>
      <c r="N45" s="1">
        <f t="shared" si="14"/>
        <v>70000</v>
      </c>
      <c r="O45" s="1">
        <f t="shared" si="14"/>
        <v>70000</v>
      </c>
      <c r="P45" s="1">
        <f t="shared" si="14"/>
        <v>70000</v>
      </c>
      <c r="Q45" s="1">
        <f t="shared" si="14"/>
        <v>70000</v>
      </c>
      <c r="R45" s="1">
        <f t="shared" si="14"/>
        <v>70000</v>
      </c>
      <c r="S45" s="1">
        <f t="shared" si="14"/>
        <v>70000</v>
      </c>
      <c r="T45" s="1">
        <f>$B$2/$B$4</f>
        <v>70000</v>
      </c>
      <c r="U45" s="1">
        <f>$B$2/$B$4</f>
        <v>70000</v>
      </c>
      <c r="V45" s="1">
        <f>$B$2/$B$4</f>
        <v>70000</v>
      </c>
      <c r="W45" s="1">
        <f>SUM(C45:V45)</f>
        <v>1400000</v>
      </c>
    </row>
    <row r="46" spans="1:23" ht="12.75">
      <c r="A46" s="9" t="s">
        <v>16</v>
      </c>
      <c r="C46" s="1">
        <f>(B44*$B$3)</f>
        <v>84000</v>
      </c>
      <c r="D46" s="1">
        <f aca="true" t="shared" si="15" ref="D46:S46">C44*$B$3</f>
        <v>79800</v>
      </c>
      <c r="E46" s="1">
        <f t="shared" si="15"/>
        <v>75600</v>
      </c>
      <c r="F46" s="1">
        <f t="shared" si="15"/>
        <v>71400</v>
      </c>
      <c r="G46" s="1">
        <f t="shared" si="15"/>
        <v>67200</v>
      </c>
      <c r="H46" s="1">
        <f t="shared" si="15"/>
        <v>63000</v>
      </c>
      <c r="I46" s="1">
        <f t="shared" si="15"/>
        <v>58800</v>
      </c>
      <c r="J46" s="1">
        <f t="shared" si="15"/>
        <v>54600</v>
      </c>
      <c r="K46" s="1">
        <f t="shared" si="15"/>
        <v>50400</v>
      </c>
      <c r="L46" s="1">
        <f t="shared" si="15"/>
        <v>46200</v>
      </c>
      <c r="M46" s="1">
        <f t="shared" si="15"/>
        <v>42000</v>
      </c>
      <c r="N46" s="1">
        <f t="shared" si="15"/>
        <v>37800</v>
      </c>
      <c r="O46" s="1">
        <f t="shared" si="15"/>
        <v>33600</v>
      </c>
      <c r="P46" s="1">
        <f t="shared" si="15"/>
        <v>29400</v>
      </c>
      <c r="Q46" s="1">
        <f t="shared" si="15"/>
        <v>25200</v>
      </c>
      <c r="R46" s="1">
        <f t="shared" si="15"/>
        <v>21000</v>
      </c>
      <c r="S46" s="1">
        <f t="shared" si="15"/>
        <v>16800</v>
      </c>
      <c r="T46" s="1">
        <f>S44*$B$3</f>
        <v>12600</v>
      </c>
      <c r="U46" s="1">
        <f>T44*$B$3</f>
        <v>8400</v>
      </c>
      <c r="V46" s="1">
        <f>U44*$B$3</f>
        <v>4200</v>
      </c>
      <c r="W46" s="1">
        <f>SUM(C46:V46)</f>
        <v>882000</v>
      </c>
    </row>
    <row r="47" spans="1:28" ht="12.75">
      <c r="A47" s="9" t="s">
        <v>23</v>
      </c>
      <c r="C47" s="1">
        <f>C46*(1-$B$41)</f>
        <v>60480</v>
      </c>
      <c r="D47" s="1">
        <f aca="true" t="shared" si="16" ref="D47:S47">D46*(1-$B$41)</f>
        <v>57456</v>
      </c>
      <c r="E47" s="1">
        <f t="shared" si="16"/>
        <v>54432</v>
      </c>
      <c r="F47" s="1">
        <f t="shared" si="16"/>
        <v>51408</v>
      </c>
      <c r="G47" s="1">
        <f t="shared" si="16"/>
        <v>48384</v>
      </c>
      <c r="H47" s="1">
        <f t="shared" si="16"/>
        <v>45360</v>
      </c>
      <c r="I47" s="1">
        <f t="shared" si="16"/>
        <v>42336</v>
      </c>
      <c r="J47" s="1">
        <f t="shared" si="16"/>
        <v>39312</v>
      </c>
      <c r="K47" s="1">
        <f t="shared" si="16"/>
        <v>36288</v>
      </c>
      <c r="L47" s="1">
        <f t="shared" si="16"/>
        <v>33264</v>
      </c>
      <c r="M47" s="1">
        <f t="shared" si="16"/>
        <v>30240</v>
      </c>
      <c r="N47" s="1">
        <f t="shared" si="16"/>
        <v>27216</v>
      </c>
      <c r="O47" s="1">
        <f t="shared" si="16"/>
        <v>24192</v>
      </c>
      <c r="P47" s="1">
        <f t="shared" si="16"/>
        <v>21168</v>
      </c>
      <c r="Q47" s="1">
        <f t="shared" si="16"/>
        <v>18144</v>
      </c>
      <c r="R47" s="1">
        <f t="shared" si="16"/>
        <v>15120</v>
      </c>
      <c r="S47" s="1">
        <f t="shared" si="16"/>
        <v>12096</v>
      </c>
      <c r="T47" s="1">
        <f>T46*(1-$B$41)</f>
        <v>9072</v>
      </c>
      <c r="U47" s="1">
        <f>U46*(1-$B$41)</f>
        <v>6048</v>
      </c>
      <c r="V47" s="1">
        <f>V46*(1-$B$41)</f>
        <v>3024</v>
      </c>
      <c r="AB47" s="1" t="s">
        <v>0</v>
      </c>
    </row>
    <row r="48" spans="1:23" ht="12.75">
      <c r="A48" s="9" t="s">
        <v>17</v>
      </c>
      <c r="B48"/>
      <c r="C48" t="s">
        <v>0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6" t="s">
        <v>24</v>
      </c>
    </row>
    <row r="49" spans="1:23" ht="12.75">
      <c r="A49" s="9" t="s">
        <v>5</v>
      </c>
      <c r="B49" s="1">
        <f>B44</f>
        <v>1400000</v>
      </c>
      <c r="C49" s="1">
        <f aca="true" t="shared" si="17" ref="C49:L49">-C45-C46</f>
        <v>-154000</v>
      </c>
      <c r="D49" s="1">
        <f t="shared" si="17"/>
        <v>-149800</v>
      </c>
      <c r="E49" s="1">
        <f t="shared" si="17"/>
        <v>-145600</v>
      </c>
      <c r="F49" s="1">
        <f t="shared" si="17"/>
        <v>-141400</v>
      </c>
      <c r="G49" s="1">
        <f t="shared" si="17"/>
        <v>-137200</v>
      </c>
      <c r="H49" s="1">
        <f t="shared" si="17"/>
        <v>-133000</v>
      </c>
      <c r="I49" s="1">
        <f t="shared" si="17"/>
        <v>-128800</v>
      </c>
      <c r="J49" s="1">
        <f t="shared" si="17"/>
        <v>-124600</v>
      </c>
      <c r="K49" s="1">
        <f t="shared" si="17"/>
        <v>-120400</v>
      </c>
      <c r="L49" s="1">
        <f t="shared" si="17"/>
        <v>-116200</v>
      </c>
      <c r="M49" s="1">
        <f aca="true" t="shared" si="18" ref="M49:V49">-M45-M46</f>
        <v>-112000</v>
      </c>
      <c r="N49" s="1">
        <f t="shared" si="18"/>
        <v>-107800</v>
      </c>
      <c r="O49" s="1">
        <f t="shared" si="18"/>
        <v>-103600</v>
      </c>
      <c r="P49" s="1">
        <f t="shared" si="18"/>
        <v>-99400</v>
      </c>
      <c r="Q49" s="1">
        <f t="shared" si="18"/>
        <v>-95200</v>
      </c>
      <c r="R49" s="1">
        <f t="shared" si="18"/>
        <v>-91000</v>
      </c>
      <c r="S49" s="1">
        <f t="shared" si="18"/>
        <v>-86800</v>
      </c>
      <c r="T49" s="1">
        <f t="shared" si="18"/>
        <v>-82600</v>
      </c>
      <c r="U49" s="1">
        <f t="shared" si="18"/>
        <v>-78400</v>
      </c>
      <c r="V49" s="1">
        <f t="shared" si="18"/>
        <v>-74200</v>
      </c>
      <c r="W49" s="13">
        <f>IRR(B49:V49)</f>
        <v>0.059999999999999984</v>
      </c>
    </row>
    <row r="50" spans="1:23" ht="12.75">
      <c r="A50" s="9" t="s">
        <v>17</v>
      </c>
      <c r="W50" s="13" t="s">
        <v>0</v>
      </c>
    </row>
    <row r="51" spans="1:23" ht="12.75">
      <c r="A51" s="9" t="s">
        <v>7</v>
      </c>
      <c r="B51" s="1">
        <f>B44</f>
        <v>1400000</v>
      </c>
      <c r="C51" s="1">
        <f>-C45-C47</f>
        <v>-130480</v>
      </c>
      <c r="D51" s="1">
        <f aca="true" t="shared" si="19" ref="D51:S51">-D45-D47</f>
        <v>-127456</v>
      </c>
      <c r="E51" s="1">
        <f t="shared" si="19"/>
        <v>-124432</v>
      </c>
      <c r="F51" s="1">
        <f t="shared" si="19"/>
        <v>-121408</v>
      </c>
      <c r="G51" s="1">
        <f t="shared" si="19"/>
        <v>-118384</v>
      </c>
      <c r="H51" s="1">
        <f t="shared" si="19"/>
        <v>-115360</v>
      </c>
      <c r="I51" s="1">
        <f t="shared" si="19"/>
        <v>-112336</v>
      </c>
      <c r="J51" s="1">
        <f t="shared" si="19"/>
        <v>-109312</v>
      </c>
      <c r="K51" s="1">
        <f t="shared" si="19"/>
        <v>-106288</v>
      </c>
      <c r="L51" s="1">
        <f t="shared" si="19"/>
        <v>-103264</v>
      </c>
      <c r="M51" s="1">
        <f t="shared" si="19"/>
        <v>-100240</v>
      </c>
      <c r="N51" s="1">
        <f t="shared" si="19"/>
        <v>-97216</v>
      </c>
      <c r="O51" s="1">
        <f t="shared" si="19"/>
        <v>-94192</v>
      </c>
      <c r="P51" s="1">
        <f t="shared" si="19"/>
        <v>-91168</v>
      </c>
      <c r="Q51" s="1">
        <f t="shared" si="19"/>
        <v>-88144</v>
      </c>
      <c r="R51" s="1">
        <f t="shared" si="19"/>
        <v>-85120</v>
      </c>
      <c r="S51" s="1">
        <f t="shared" si="19"/>
        <v>-82096</v>
      </c>
      <c r="T51" s="1">
        <f>-T45-T47</f>
        <v>-79072</v>
      </c>
      <c r="U51" s="1">
        <f>-U45-U47</f>
        <v>-76048</v>
      </c>
      <c r="V51" s="1">
        <f>-V45-V47</f>
        <v>-73024</v>
      </c>
      <c r="W51" s="13">
        <f>IRR(B51:V51)</f>
        <v>0.04319999999999969</v>
      </c>
    </row>
    <row r="52" ht="12.75">
      <c r="D52" s="1" t="s">
        <v>0</v>
      </c>
    </row>
    <row r="53" spans="1:2" ht="12.75">
      <c r="A53" s="10" t="s">
        <v>18</v>
      </c>
      <c r="B53" s="1" t="s">
        <v>0</v>
      </c>
    </row>
    <row r="54" spans="1:22" ht="12.75">
      <c r="A54" s="9" t="s">
        <v>32</v>
      </c>
      <c r="B54" s="1">
        <f>B37</f>
        <v>1400000</v>
      </c>
      <c r="C54" s="1">
        <f>B54-C55</f>
        <v>1361941.620232408</v>
      </c>
      <c r="D54" s="1">
        <f aca="true" t="shared" si="20" ref="D54:S54">C54-D55</f>
        <v>1321599.7376787604</v>
      </c>
      <c r="E54" s="1">
        <f t="shared" si="20"/>
        <v>1278837.3421718942</v>
      </c>
      <c r="F54" s="1">
        <f t="shared" si="20"/>
        <v>1233509.2029346158</v>
      </c>
      <c r="G54" s="1">
        <f t="shared" si="20"/>
        <v>1185461.3753431006</v>
      </c>
      <c r="H54" s="1">
        <f t="shared" si="20"/>
        <v>1134530.6780960946</v>
      </c>
      <c r="I54" s="1">
        <f t="shared" si="20"/>
        <v>1080544.1390142683</v>
      </c>
      <c r="J54" s="1">
        <f t="shared" si="20"/>
        <v>1023318.4075875324</v>
      </c>
      <c r="K54" s="1">
        <f t="shared" si="20"/>
        <v>962659.1322751924</v>
      </c>
      <c r="L54" s="1">
        <f t="shared" si="20"/>
        <v>898360.3004441119</v>
      </c>
      <c r="M54" s="1">
        <f t="shared" si="20"/>
        <v>830203.5387031666</v>
      </c>
      <c r="N54" s="1">
        <f t="shared" si="20"/>
        <v>757957.3712577646</v>
      </c>
      <c r="O54" s="1">
        <f t="shared" si="20"/>
        <v>681376.4337656385</v>
      </c>
      <c r="P54" s="1">
        <f t="shared" si="20"/>
        <v>600200.6400239848</v>
      </c>
      <c r="Q54" s="1">
        <f t="shared" si="20"/>
        <v>514154.29865783197</v>
      </c>
      <c r="R54" s="1">
        <f t="shared" si="20"/>
        <v>422945.1768097099</v>
      </c>
      <c r="S54" s="1">
        <f t="shared" si="20"/>
        <v>326263.5076507005</v>
      </c>
      <c r="T54" s="1">
        <f>S54-T55</f>
        <v>223780.93834215056</v>
      </c>
      <c r="U54" s="1">
        <f>T54-U55</f>
        <v>115149.41487508762</v>
      </c>
      <c r="V54" s="1">
        <f>U54-V55</f>
        <v>9.022187441587448E-10</v>
      </c>
    </row>
    <row r="55" spans="1:23" ht="12.75">
      <c r="A55" s="9" t="s">
        <v>6</v>
      </c>
      <c r="C55" s="1">
        <f>$B$5-C56</f>
        <v>38058.37976759198</v>
      </c>
      <c r="D55" s="1">
        <f aca="true" t="shared" si="21" ref="D55:S55">$B$5-D56</f>
        <v>40341.882553647505</v>
      </c>
      <c r="E55" s="1">
        <f t="shared" si="21"/>
        <v>42762.39550686635</v>
      </c>
      <c r="F55" s="1">
        <f t="shared" si="21"/>
        <v>45328.13923727833</v>
      </c>
      <c r="G55" s="1">
        <f t="shared" si="21"/>
        <v>48047.82759151503</v>
      </c>
      <c r="H55" s="1">
        <f t="shared" si="21"/>
        <v>50930.69724700594</v>
      </c>
      <c r="I55" s="1">
        <f t="shared" si="21"/>
        <v>53986.5390818263</v>
      </c>
      <c r="J55" s="1">
        <f t="shared" si="21"/>
        <v>57225.73142673588</v>
      </c>
      <c r="K55" s="1">
        <f t="shared" si="21"/>
        <v>60659.27531234003</v>
      </c>
      <c r="L55" s="1">
        <f t="shared" si="21"/>
        <v>64298.83183108043</v>
      </c>
      <c r="M55" s="1">
        <f t="shared" si="21"/>
        <v>68156.76174094527</v>
      </c>
      <c r="N55" s="1">
        <f t="shared" si="21"/>
        <v>72246.16744540198</v>
      </c>
      <c r="O55" s="1">
        <f t="shared" si="21"/>
        <v>76580.9374921261</v>
      </c>
      <c r="P55" s="1">
        <f t="shared" si="21"/>
        <v>81175.79374165367</v>
      </c>
      <c r="Q55" s="1">
        <f t="shared" si="21"/>
        <v>86046.34136615289</v>
      </c>
      <c r="R55" s="1">
        <f t="shared" si="21"/>
        <v>91209.12184812206</v>
      </c>
      <c r="S55" s="1">
        <f t="shared" si="21"/>
        <v>96681.66915900938</v>
      </c>
      <c r="T55" s="1">
        <f>$B$5-T56</f>
        <v>102482.56930854995</v>
      </c>
      <c r="U55" s="1">
        <f>$B$5-U56</f>
        <v>108631.52346706294</v>
      </c>
      <c r="V55" s="1">
        <f>$B$5-V56</f>
        <v>115149.41487508672</v>
      </c>
      <c r="W55" s="1">
        <f>SUM(C55:V55)</f>
        <v>1399999.9999999986</v>
      </c>
    </row>
    <row r="56" spans="1:23" ht="12.75">
      <c r="A56" s="9" t="s">
        <v>16</v>
      </c>
      <c r="C56" s="1">
        <f>$B$3*B54</f>
        <v>84000</v>
      </c>
      <c r="D56" s="1">
        <f aca="true" t="shared" si="22" ref="D56:S56">$B$3*C54</f>
        <v>81716.49721394447</v>
      </c>
      <c r="E56" s="1">
        <f t="shared" si="22"/>
        <v>79295.98426072563</v>
      </c>
      <c r="F56" s="1">
        <f t="shared" si="22"/>
        <v>76730.24053031365</v>
      </c>
      <c r="G56" s="1">
        <f t="shared" si="22"/>
        <v>74010.55217607695</v>
      </c>
      <c r="H56" s="1">
        <f t="shared" si="22"/>
        <v>71127.68252058604</v>
      </c>
      <c r="I56" s="1">
        <f t="shared" si="22"/>
        <v>68071.84068576568</v>
      </c>
      <c r="J56" s="1">
        <f t="shared" si="22"/>
        <v>64832.648340856096</v>
      </c>
      <c r="K56" s="1">
        <f t="shared" si="22"/>
        <v>61399.104455251945</v>
      </c>
      <c r="L56" s="1">
        <f t="shared" si="22"/>
        <v>57759.547936511546</v>
      </c>
      <c r="M56" s="1">
        <f t="shared" si="22"/>
        <v>53901.61802664671</v>
      </c>
      <c r="N56" s="1">
        <f t="shared" si="22"/>
        <v>49812.21232219</v>
      </c>
      <c r="O56" s="1">
        <f t="shared" si="22"/>
        <v>45477.44227546587</v>
      </c>
      <c r="P56" s="1">
        <f t="shared" si="22"/>
        <v>40882.58602593831</v>
      </c>
      <c r="Q56" s="1">
        <f t="shared" si="22"/>
        <v>36012.03840143909</v>
      </c>
      <c r="R56" s="1">
        <f t="shared" si="22"/>
        <v>30849.257919469917</v>
      </c>
      <c r="S56" s="1">
        <f t="shared" si="22"/>
        <v>25376.710608582594</v>
      </c>
      <c r="T56" s="1">
        <f>$B$3*S54</f>
        <v>19575.81045904203</v>
      </c>
      <c r="U56" s="1">
        <f>$B$3*T54</f>
        <v>13426.856300529033</v>
      </c>
      <c r="V56" s="1">
        <f>$B$3*U54</f>
        <v>6908.964892505257</v>
      </c>
      <c r="W56" s="1">
        <f>SUM(C56:V56)</f>
        <v>1041167.595351841</v>
      </c>
    </row>
    <row r="57" spans="1:22" ht="12.75">
      <c r="A57" s="9" t="s">
        <v>23</v>
      </c>
      <c r="C57" s="1">
        <f>C56*(1-$B$41)</f>
        <v>60480</v>
      </c>
      <c r="D57" s="1">
        <f aca="true" t="shared" si="23" ref="D57:S57">D56*(1-$B$41)</f>
        <v>58835.87799404002</v>
      </c>
      <c r="E57" s="1">
        <f t="shared" si="23"/>
        <v>57093.10866772245</v>
      </c>
      <c r="F57" s="1">
        <f t="shared" si="23"/>
        <v>55245.773181825825</v>
      </c>
      <c r="G57" s="1">
        <f t="shared" si="23"/>
        <v>53287.5975667754</v>
      </c>
      <c r="H57" s="1">
        <f t="shared" si="23"/>
        <v>51211.93141482194</v>
      </c>
      <c r="I57" s="1">
        <f t="shared" si="23"/>
        <v>49011.72529375129</v>
      </c>
      <c r="J57" s="1">
        <f t="shared" si="23"/>
        <v>46679.506805416386</v>
      </c>
      <c r="K57" s="1">
        <f t="shared" si="23"/>
        <v>44207.3552077814</v>
      </c>
      <c r="L57" s="1">
        <f t="shared" si="23"/>
        <v>41586.87451428831</v>
      </c>
      <c r="M57" s="1">
        <f t="shared" si="23"/>
        <v>38809.16497918563</v>
      </c>
      <c r="N57" s="1">
        <f t="shared" si="23"/>
        <v>35864.792871976795</v>
      </c>
      <c r="O57" s="1">
        <f t="shared" si="23"/>
        <v>32743.758438335426</v>
      </c>
      <c r="P57" s="1">
        <f t="shared" si="23"/>
        <v>29435.461938675584</v>
      </c>
      <c r="Q57" s="1">
        <f t="shared" si="23"/>
        <v>25928.667649036142</v>
      </c>
      <c r="R57" s="1">
        <f t="shared" si="23"/>
        <v>22211.46570201834</v>
      </c>
      <c r="S57" s="1">
        <f t="shared" si="23"/>
        <v>18271.231638179466</v>
      </c>
      <c r="T57" s="1">
        <f>T56*(1-$B$41)</f>
        <v>14094.583530510261</v>
      </c>
      <c r="U57" s="1">
        <f>U56*(1-$B$41)</f>
        <v>9667.336536380903</v>
      </c>
      <c r="V57" s="1">
        <f>V56*(1-$B$41)</f>
        <v>4974.454722603785</v>
      </c>
    </row>
    <row r="58" spans="1:23" ht="12.75">
      <c r="A58" s="9" t="s">
        <v>17</v>
      </c>
      <c r="W58" s="6" t="s">
        <v>24</v>
      </c>
    </row>
    <row r="59" spans="1:23" ht="12.75">
      <c r="A59" t="s">
        <v>5</v>
      </c>
      <c r="B59" s="1">
        <f>B54</f>
        <v>1400000</v>
      </c>
      <c r="C59" s="1">
        <f>-C55-C56</f>
        <v>-122058.37976759198</v>
      </c>
      <c r="D59" s="1">
        <f aca="true" t="shared" si="24" ref="D59:S59">-D55-D56</f>
        <v>-122058.37976759198</v>
      </c>
      <c r="E59" s="1">
        <f t="shared" si="24"/>
        <v>-122058.37976759198</v>
      </c>
      <c r="F59" s="1">
        <f t="shared" si="24"/>
        <v>-122058.37976759198</v>
      </c>
      <c r="G59" s="1">
        <f t="shared" si="24"/>
        <v>-122058.37976759198</v>
      </c>
      <c r="H59" s="1">
        <f t="shared" si="24"/>
        <v>-122058.37976759198</v>
      </c>
      <c r="I59" s="1">
        <f t="shared" si="24"/>
        <v>-122058.37976759198</v>
      </c>
      <c r="J59" s="1">
        <f t="shared" si="24"/>
        <v>-122058.37976759198</v>
      </c>
      <c r="K59" s="1">
        <f t="shared" si="24"/>
        <v>-122058.37976759198</v>
      </c>
      <c r="L59" s="1">
        <f t="shared" si="24"/>
        <v>-122058.37976759198</v>
      </c>
      <c r="M59" s="1">
        <f t="shared" si="24"/>
        <v>-122058.37976759198</v>
      </c>
      <c r="N59" s="1">
        <f t="shared" si="24"/>
        <v>-122058.37976759198</v>
      </c>
      <c r="O59" s="1">
        <f t="shared" si="24"/>
        <v>-122058.37976759198</v>
      </c>
      <c r="P59" s="1">
        <f t="shared" si="24"/>
        <v>-122058.37976759198</v>
      </c>
      <c r="Q59" s="1">
        <f t="shared" si="24"/>
        <v>-122058.37976759198</v>
      </c>
      <c r="R59" s="1">
        <f t="shared" si="24"/>
        <v>-122058.37976759198</v>
      </c>
      <c r="S59" s="1">
        <f t="shared" si="24"/>
        <v>-122058.37976759198</v>
      </c>
      <c r="T59" s="1">
        <f>-T55-T56</f>
        <v>-122058.37976759198</v>
      </c>
      <c r="U59" s="1">
        <f>-U55-U56</f>
        <v>-122058.37976759198</v>
      </c>
      <c r="V59" s="1">
        <f>-V55-V56</f>
        <v>-122058.37976759198</v>
      </c>
      <c r="W59" s="13">
        <f>IRR(B59:V59)</f>
        <v>0.05999999999999996</v>
      </c>
    </row>
    <row r="60" spans="1:23" ht="12.75">
      <c r="A60" s="9" t="s">
        <v>17</v>
      </c>
      <c r="V60"/>
      <c r="W60" s="13" t="s">
        <v>0</v>
      </c>
    </row>
    <row r="61" spans="1:23" ht="12.75">
      <c r="A61" s="9" t="s">
        <v>7</v>
      </c>
      <c r="B61" s="1">
        <f>B54</f>
        <v>1400000</v>
      </c>
      <c r="C61" s="1">
        <f>-C55-C57</f>
        <v>-98538.37976759198</v>
      </c>
      <c r="D61" s="1">
        <f aca="true" t="shared" si="25" ref="D61:S61">-D55-D57</f>
        <v>-99177.76054768753</v>
      </c>
      <c r="E61" s="1">
        <f t="shared" si="25"/>
        <v>-99855.5041745888</v>
      </c>
      <c r="F61" s="1">
        <f t="shared" si="25"/>
        <v>-100573.91241910416</v>
      </c>
      <c r="G61" s="1">
        <f t="shared" si="25"/>
        <v>-101335.42515829043</v>
      </c>
      <c r="H61" s="1">
        <f t="shared" si="25"/>
        <v>-102142.62866182788</v>
      </c>
      <c r="I61" s="1">
        <f t="shared" si="25"/>
        <v>-102998.2643755776</v>
      </c>
      <c r="J61" s="1">
        <f t="shared" si="25"/>
        <v>-103905.23823215227</v>
      </c>
      <c r="K61" s="1">
        <f t="shared" si="25"/>
        <v>-104866.63052012143</v>
      </c>
      <c r="L61" s="1">
        <f t="shared" si="25"/>
        <v>-105885.70634536874</v>
      </c>
      <c r="M61" s="1">
        <f t="shared" si="25"/>
        <v>-106965.9267201309</v>
      </c>
      <c r="N61" s="1">
        <f t="shared" si="25"/>
        <v>-108110.96031737878</v>
      </c>
      <c r="O61" s="1">
        <f t="shared" si="25"/>
        <v>-109324.69593046153</v>
      </c>
      <c r="P61" s="1">
        <f t="shared" si="25"/>
        <v>-110611.25568032925</v>
      </c>
      <c r="Q61" s="1">
        <f t="shared" si="25"/>
        <v>-111975.00901518903</v>
      </c>
      <c r="R61" s="1">
        <f t="shared" si="25"/>
        <v>-113420.5875501404</v>
      </c>
      <c r="S61" s="1">
        <f t="shared" si="25"/>
        <v>-114952.90079718885</v>
      </c>
      <c r="T61" s="1">
        <f>-T55-T57</f>
        <v>-116577.15283906022</v>
      </c>
      <c r="U61" s="1">
        <f>-U55-U57</f>
        <v>-118298.86000344384</v>
      </c>
      <c r="V61" s="1">
        <f>-V55-V57</f>
        <v>-120123.8695976905</v>
      </c>
      <c r="W61" s="13">
        <f>IRR(B61:V61)</f>
        <v>0.043199999999992945</v>
      </c>
    </row>
    <row r="62" ht="12.75">
      <c r="W62" s="13"/>
    </row>
    <row r="63" spans="1:23" ht="12.75">
      <c r="A63" s="10" t="s">
        <v>25</v>
      </c>
      <c r="B63" t="s">
        <v>0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75">
      <c r="A64" s="10" t="s">
        <v>7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75">
      <c r="A65" s="1"/>
      <c r="B65" s="16">
        <v>0</v>
      </c>
      <c r="C65" s="16">
        <v>1</v>
      </c>
      <c r="D65" s="16">
        <v>2</v>
      </c>
      <c r="E65" s="16">
        <v>3</v>
      </c>
      <c r="F65" s="16">
        <v>4</v>
      </c>
      <c r="G65" s="16">
        <v>5</v>
      </c>
      <c r="H65" s="16">
        <v>6</v>
      </c>
      <c r="I65" s="16">
        <v>7</v>
      </c>
      <c r="J65" s="16">
        <v>8</v>
      </c>
      <c r="K65" s="16">
        <v>9</v>
      </c>
      <c r="L65" s="16">
        <v>10</v>
      </c>
      <c r="M65" s="16">
        <v>11</v>
      </c>
      <c r="N65" s="16">
        <v>12</v>
      </c>
      <c r="O65" s="16">
        <v>13</v>
      </c>
      <c r="P65" s="16">
        <v>14</v>
      </c>
      <c r="Q65" s="16">
        <v>15</v>
      </c>
      <c r="R65" s="16">
        <v>16</v>
      </c>
      <c r="S65" s="16">
        <v>17</v>
      </c>
      <c r="T65" s="16">
        <v>18</v>
      </c>
      <c r="U65" s="16">
        <v>19</v>
      </c>
      <c r="V65" s="16">
        <v>20</v>
      </c>
      <c r="W65" s="17" t="s">
        <v>24</v>
      </c>
    </row>
    <row r="66" spans="1:23" ht="12.75">
      <c r="A66" s="9" t="s">
        <v>15</v>
      </c>
      <c r="B66" s="1">
        <f>B51</f>
        <v>1400000</v>
      </c>
      <c r="C66" s="1">
        <f>C51/((1+$B$6)^C65)</f>
        <v>-127921.56862745098</v>
      </c>
      <c r="D66" s="1">
        <f aca="true" t="shared" si="26" ref="D66:S66">D51/((1+$B$6)^D65)</f>
        <v>-122506.72818146867</v>
      </c>
      <c r="E66" s="1">
        <f t="shared" si="26"/>
        <v>-117255.05273235784</v>
      </c>
      <c r="F66" s="1">
        <f t="shared" si="26"/>
        <v>-112162.22548302704</v>
      </c>
      <c r="G66" s="1">
        <f t="shared" si="26"/>
        <v>-107224.03619090476</v>
      </c>
      <c r="H66" s="1">
        <f t="shared" si="26"/>
        <v>-102436.3786489991</v>
      </c>
      <c r="I66" s="1">
        <f t="shared" si="26"/>
        <v>-97795.24822477263</v>
      </c>
      <c r="J66" s="1">
        <f t="shared" si="26"/>
        <v>-93296.73945553348</v>
      </c>
      <c r="K66" s="1">
        <f t="shared" si="26"/>
        <v>-88937.04369907313</v>
      </c>
      <c r="L66" s="1">
        <f t="shared" si="26"/>
        <v>-84712.44683830804</v>
      </c>
      <c r="M66" s="1">
        <f t="shared" si="26"/>
        <v>-80619.32703871136</v>
      </c>
      <c r="N66" s="1">
        <f t="shared" si="26"/>
        <v>-76654.15255734632</v>
      </c>
      <c r="O66" s="1">
        <f t="shared" si="26"/>
        <v>-72813.47960234057</v>
      </c>
      <c r="P66" s="1">
        <f t="shared" si="26"/>
        <v>-69093.95024166517</v>
      </c>
      <c r="Q66" s="1">
        <f t="shared" si="26"/>
        <v>-65492.29036010805</v>
      </c>
      <c r="R66" s="1">
        <f t="shared" si="26"/>
        <v>-62005.30766335564</v>
      </c>
      <c r="S66" s="1">
        <f t="shared" si="26"/>
        <v>-58629.88972812136</v>
      </c>
      <c r="T66" s="1">
        <f>T51/((1+$B$6)^T65)</f>
        <v>-55363.002097281766</v>
      </c>
      <c r="U66" s="1">
        <f>U51/((1+$B$6)^U65)</f>
        <v>-52201.686419005615</v>
      </c>
      <c r="V66" s="1">
        <f>V51/((1+$B$6)^V65)</f>
        <v>-49143.058628882805</v>
      </c>
      <c r="W66" s="13">
        <f>IRR(B66:V66)</f>
        <v>0.0227450980392158</v>
      </c>
    </row>
    <row r="67" spans="1:23" ht="12.75">
      <c r="A67" s="9" t="s">
        <v>18</v>
      </c>
      <c r="B67" s="1">
        <f>B61</f>
        <v>1400000</v>
      </c>
      <c r="C67" s="1">
        <f>C61/(1+$B$6)^C65</f>
        <v>-96606.25467410978</v>
      </c>
      <c r="D67" s="1">
        <f aca="true" t="shared" si="27" ref="D67:S67">D61/(1+$B$6)^D65</f>
        <v>-95326.56723153358</v>
      </c>
      <c r="E67" s="1">
        <f t="shared" si="27"/>
        <v>-94096.07181117067</v>
      </c>
      <c r="F67" s="1">
        <f t="shared" si="27"/>
        <v>-92914.74896598062</v>
      </c>
      <c r="G67" s="1">
        <f t="shared" si="27"/>
        <v>-91782.61669307722</v>
      </c>
      <c r="H67" s="1">
        <f t="shared" si="27"/>
        <v>-90699.73115297426</v>
      </c>
      <c r="I67" s="1">
        <f t="shared" si="27"/>
        <v>-89666.18743172595</v>
      </c>
      <c r="J67" s="1">
        <f t="shared" si="27"/>
        <v>-88682.12034735663</v>
      </c>
      <c r="K67" s="1">
        <f t="shared" si="27"/>
        <v>-87747.70530203404</v>
      </c>
      <c r="L67" s="1">
        <f t="shared" si="27"/>
        <v>-86863.15918150319</v>
      </c>
      <c r="M67" s="1">
        <f t="shared" si="27"/>
        <v>-86028.74130336259</v>
      </c>
      <c r="N67" s="1">
        <f t="shared" si="27"/>
        <v>-85244.75441583243</v>
      </c>
      <c r="O67" s="1">
        <f t="shared" si="27"/>
        <v>-84511.54574873393</v>
      </c>
      <c r="P67" s="1">
        <f t="shared" si="27"/>
        <v>-83829.5081184711</v>
      </c>
      <c r="Q67" s="1">
        <f t="shared" si="27"/>
        <v>-83199.0810888827</v>
      </c>
      <c r="R67" s="1">
        <f t="shared" si="27"/>
        <v>-82620.75218990858</v>
      </c>
      <c r="S67" s="1">
        <f t="shared" si="27"/>
        <v>-82095.05819609793</v>
      </c>
      <c r="T67" s="1">
        <f>T61/(1+$B$6)^T65</f>
        <v>-81622.58646706834</v>
      </c>
      <c r="U67" s="1">
        <f>U61/(1+$B$6)^U65</f>
        <v>-81203.97635211473</v>
      </c>
      <c r="V67" s="1">
        <f>V61/(1+$B$6)^V65</f>
        <v>-80839.92066125626</v>
      </c>
      <c r="W67" s="13">
        <f>IRR(B67:V67)</f>
        <v>0.02274509803921974</v>
      </c>
    </row>
    <row r="69" spans="1:18" ht="13.5">
      <c r="A69" s="12" t="s">
        <v>26</v>
      </c>
      <c r="R69" s="1" t="s">
        <v>0</v>
      </c>
    </row>
    <row r="70" spans="2:22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.75">
      <c r="A71"/>
      <c r="B71" s="10" t="s">
        <v>27</v>
      </c>
      <c r="C71" s="5">
        <v>1</v>
      </c>
      <c r="D71" s="5">
        <v>2</v>
      </c>
      <c r="E71" s="5">
        <v>3</v>
      </c>
      <c r="F71" s="5">
        <v>4</v>
      </c>
      <c r="G71" s="5">
        <v>5</v>
      </c>
      <c r="H71" s="5">
        <v>6</v>
      </c>
      <c r="I71" s="5">
        <v>7</v>
      </c>
      <c r="J71" s="5">
        <v>8</v>
      </c>
      <c r="K71" s="5">
        <v>9</v>
      </c>
      <c r="L71" s="5">
        <v>10</v>
      </c>
      <c r="M71" s="5">
        <v>11</v>
      </c>
      <c r="N71" s="5">
        <v>12</v>
      </c>
      <c r="O71" s="5">
        <v>13</v>
      </c>
      <c r="P71" s="5">
        <v>14</v>
      </c>
      <c r="Q71" s="5">
        <v>15</v>
      </c>
      <c r="R71" s="5">
        <v>16</v>
      </c>
      <c r="S71" s="5">
        <v>17</v>
      </c>
      <c r="T71" s="5">
        <v>18</v>
      </c>
      <c r="U71" s="5">
        <v>19</v>
      </c>
      <c r="V71" s="5">
        <v>20</v>
      </c>
    </row>
    <row r="72" spans="1:22" ht="12.75">
      <c r="A72"/>
      <c r="B72" s="9" t="s">
        <v>13</v>
      </c>
      <c r="C72" s="1">
        <f>$B$7/1000</f>
        <v>600</v>
      </c>
      <c r="D72" s="1">
        <f aca="true" t="shared" si="28" ref="D72:S72">$B$7/1000</f>
        <v>600</v>
      </c>
      <c r="E72" s="1">
        <f t="shared" si="28"/>
        <v>600</v>
      </c>
      <c r="F72" s="1">
        <f t="shared" si="28"/>
        <v>600</v>
      </c>
      <c r="G72" s="1">
        <f t="shared" si="28"/>
        <v>600</v>
      </c>
      <c r="H72" s="1">
        <f t="shared" si="28"/>
        <v>600</v>
      </c>
      <c r="I72" s="1">
        <f t="shared" si="28"/>
        <v>600</v>
      </c>
      <c r="J72" s="1">
        <f t="shared" si="28"/>
        <v>600</v>
      </c>
      <c r="K72" s="1">
        <f t="shared" si="28"/>
        <v>600</v>
      </c>
      <c r="L72" s="1">
        <f t="shared" si="28"/>
        <v>600</v>
      </c>
      <c r="M72" s="1">
        <f t="shared" si="28"/>
        <v>600</v>
      </c>
      <c r="N72" s="1">
        <f t="shared" si="28"/>
        <v>600</v>
      </c>
      <c r="O72" s="1">
        <f t="shared" si="28"/>
        <v>600</v>
      </c>
      <c r="P72" s="1">
        <f t="shared" si="28"/>
        <v>600</v>
      </c>
      <c r="Q72" s="1">
        <f t="shared" si="28"/>
        <v>600</v>
      </c>
      <c r="R72" s="1">
        <f t="shared" si="28"/>
        <v>600</v>
      </c>
      <c r="S72" s="1">
        <f t="shared" si="28"/>
        <v>600</v>
      </c>
      <c r="T72" s="1">
        <f>$B$7/1000</f>
        <v>600</v>
      </c>
      <c r="U72" s="1">
        <f>$B$7/1000</f>
        <v>600</v>
      </c>
      <c r="V72" s="1">
        <f>$B$7/1000</f>
        <v>600</v>
      </c>
    </row>
    <row r="73" spans="1:22" ht="12.75">
      <c r="A73"/>
      <c r="B73" t="s">
        <v>15</v>
      </c>
      <c r="C73" s="1">
        <f>-C66/1000</f>
        <v>127.92156862745098</v>
      </c>
      <c r="D73" s="1">
        <f aca="true" t="shared" si="29" ref="D73:S74">-D66/1000</f>
        <v>122.50672818146867</v>
      </c>
      <c r="E73" s="1">
        <f t="shared" si="29"/>
        <v>117.25505273235784</v>
      </c>
      <c r="F73" s="1">
        <f t="shared" si="29"/>
        <v>112.16222548302704</v>
      </c>
      <c r="G73" s="1">
        <f t="shared" si="29"/>
        <v>107.22403619090477</v>
      </c>
      <c r="H73" s="1">
        <f t="shared" si="29"/>
        <v>102.43637864899911</v>
      </c>
      <c r="I73" s="1">
        <f t="shared" si="29"/>
        <v>97.79524822477264</v>
      </c>
      <c r="J73" s="1">
        <f t="shared" si="29"/>
        <v>93.29673945553347</v>
      </c>
      <c r="K73" s="1">
        <f t="shared" si="29"/>
        <v>88.93704369907313</v>
      </c>
      <c r="L73" s="1">
        <f t="shared" si="29"/>
        <v>84.71244683830804</v>
      </c>
      <c r="M73" s="1">
        <f t="shared" si="29"/>
        <v>80.61932703871136</v>
      </c>
      <c r="N73" s="1">
        <f t="shared" si="29"/>
        <v>76.65415255734632</v>
      </c>
      <c r="O73" s="1">
        <f t="shared" si="29"/>
        <v>72.81347960234056</v>
      </c>
      <c r="P73" s="1">
        <f t="shared" si="29"/>
        <v>69.09395024166517</v>
      </c>
      <c r="Q73" s="1">
        <f t="shared" si="29"/>
        <v>65.49229036010804</v>
      </c>
      <c r="R73" s="1">
        <f t="shared" si="29"/>
        <v>62.005307663355644</v>
      </c>
      <c r="S73" s="1">
        <f t="shared" si="29"/>
        <v>58.629889728121356</v>
      </c>
      <c r="T73" s="1">
        <f aca="true" t="shared" si="30" ref="T73:V74">-T66/1000</f>
        <v>55.363002097281765</v>
      </c>
      <c r="U73" s="1">
        <f t="shared" si="30"/>
        <v>52.20168641900562</v>
      </c>
      <c r="V73" s="1">
        <f t="shared" si="30"/>
        <v>49.143058628882805</v>
      </c>
    </row>
    <row r="74" spans="1:22" ht="12.75">
      <c r="A74"/>
      <c r="B74" s="9" t="s">
        <v>18</v>
      </c>
      <c r="C74" s="1">
        <f>-C67/1000</f>
        <v>96.60625467410978</v>
      </c>
      <c r="D74" s="1">
        <f t="shared" si="29"/>
        <v>95.32656723153359</v>
      </c>
      <c r="E74" s="1">
        <f t="shared" si="29"/>
        <v>94.09607181117066</v>
      </c>
      <c r="F74" s="1">
        <f t="shared" si="29"/>
        <v>92.91474896598062</v>
      </c>
      <c r="G74" s="1">
        <f t="shared" si="29"/>
        <v>91.78261669307722</v>
      </c>
      <c r="H74" s="1">
        <f t="shared" si="29"/>
        <v>90.69973115297425</v>
      </c>
      <c r="I74" s="1">
        <f t="shared" si="29"/>
        <v>89.66618743172594</v>
      </c>
      <c r="J74" s="1">
        <f t="shared" si="29"/>
        <v>88.68212034735663</v>
      </c>
      <c r="K74" s="1">
        <f t="shared" si="29"/>
        <v>87.74770530203403</v>
      </c>
      <c r="L74" s="1">
        <f t="shared" si="29"/>
        <v>86.86315918150319</v>
      </c>
      <c r="M74" s="1">
        <f t="shared" si="29"/>
        <v>86.0287413033626</v>
      </c>
      <c r="N74" s="1">
        <f t="shared" si="29"/>
        <v>85.24475441583243</v>
      </c>
      <c r="O74" s="1">
        <f t="shared" si="29"/>
        <v>84.51154574873394</v>
      </c>
      <c r="P74" s="1">
        <f t="shared" si="29"/>
        <v>83.8295081184711</v>
      </c>
      <c r="Q74" s="1">
        <f t="shared" si="29"/>
        <v>83.19908108888269</v>
      </c>
      <c r="R74" s="1">
        <f t="shared" si="29"/>
        <v>82.62075218990859</v>
      </c>
      <c r="S74" s="1">
        <f t="shared" si="29"/>
        <v>82.09505819609794</v>
      </c>
      <c r="T74" s="1">
        <f t="shared" si="30"/>
        <v>81.62258646706833</v>
      </c>
      <c r="U74" s="1">
        <f t="shared" si="30"/>
        <v>81.20397635211472</v>
      </c>
      <c r="V74" s="1">
        <f t="shared" si="30"/>
        <v>80.83992066125626</v>
      </c>
    </row>
    <row r="75" spans="1:22" s="2" customFormat="1" ht="12.75">
      <c r="A75" s="14"/>
      <c r="B75" s="2" t="s">
        <v>28</v>
      </c>
      <c r="C75" s="2">
        <f>C73/C72</f>
        <v>0.21320261437908497</v>
      </c>
      <c r="V75" s="2">
        <f>V73/V72</f>
        <v>0.08190509771480467</v>
      </c>
    </row>
    <row r="76" spans="1:22" s="2" customFormat="1" ht="12.75">
      <c r="A76" s="14"/>
      <c r="B76" s="2" t="s">
        <v>29</v>
      </c>
      <c r="C76" s="2">
        <f>C74/C72</f>
        <v>0.16101042445684963</v>
      </c>
      <c r="V76" s="2">
        <f>V74/V72</f>
        <v>0.13473320110209377</v>
      </c>
    </row>
    <row r="77" spans="2:23" ht="12.75">
      <c r="B77" s="10" t="s">
        <v>30</v>
      </c>
      <c r="C77" s="5">
        <v>1</v>
      </c>
      <c r="D77" s="5">
        <v>2</v>
      </c>
      <c r="E77" s="5">
        <v>3</v>
      </c>
      <c r="F77" s="5">
        <v>4</v>
      </c>
      <c r="G77" s="5">
        <v>5</v>
      </c>
      <c r="H77" s="5">
        <v>6</v>
      </c>
      <c r="I77" s="5">
        <v>7</v>
      </c>
      <c r="J77" s="5">
        <v>8</v>
      </c>
      <c r="K77" s="5">
        <v>9</v>
      </c>
      <c r="L77" s="5">
        <v>10</v>
      </c>
      <c r="M77" s="5">
        <v>11</v>
      </c>
      <c r="N77" s="5">
        <v>12</v>
      </c>
      <c r="O77" s="5">
        <v>13</v>
      </c>
      <c r="P77" s="5">
        <v>14</v>
      </c>
      <c r="Q77" s="5">
        <v>15</v>
      </c>
      <c r="R77" s="5">
        <v>16</v>
      </c>
      <c r="S77" s="5">
        <v>17</v>
      </c>
      <c r="T77" s="5">
        <v>18</v>
      </c>
      <c r="U77" s="5">
        <v>19</v>
      </c>
      <c r="V77" s="5">
        <v>20</v>
      </c>
      <c r="W77" s="1" t="s">
        <v>0</v>
      </c>
    </row>
    <row r="78" spans="2:22" ht="12.75">
      <c r="B78" s="9" t="s">
        <v>13</v>
      </c>
      <c r="C78" s="1">
        <f>(C72*((1+$B$6)^C77))</f>
        <v>612</v>
      </c>
      <c r="D78" s="1">
        <f aca="true" t="shared" si="31" ref="D78:S78">D72*((1+$B$6)^D77)</f>
        <v>624.24</v>
      </c>
      <c r="E78" s="1">
        <f t="shared" si="31"/>
        <v>636.7248</v>
      </c>
      <c r="F78" s="1">
        <f t="shared" si="31"/>
        <v>649.459296</v>
      </c>
      <c r="G78" s="1">
        <f t="shared" si="31"/>
        <v>662.4484819200001</v>
      </c>
      <c r="H78" s="1">
        <f t="shared" si="31"/>
        <v>675.6974515584001</v>
      </c>
      <c r="I78" s="1">
        <f t="shared" si="31"/>
        <v>689.2114005895679</v>
      </c>
      <c r="J78" s="1">
        <f t="shared" si="31"/>
        <v>702.9956286013593</v>
      </c>
      <c r="K78" s="1">
        <f t="shared" si="31"/>
        <v>717.0555411733865</v>
      </c>
      <c r="L78" s="1">
        <f t="shared" si="31"/>
        <v>731.3966519968543</v>
      </c>
      <c r="M78" s="1">
        <f t="shared" si="31"/>
        <v>746.0245850367912</v>
      </c>
      <c r="N78" s="1">
        <f t="shared" si="31"/>
        <v>760.9450767375272</v>
      </c>
      <c r="O78" s="1">
        <f t="shared" si="31"/>
        <v>776.1639782722776</v>
      </c>
      <c r="P78" s="1">
        <f t="shared" si="31"/>
        <v>791.6872578377233</v>
      </c>
      <c r="Q78" s="1">
        <f t="shared" si="31"/>
        <v>807.5210029944775</v>
      </c>
      <c r="R78" s="1">
        <f t="shared" si="31"/>
        <v>823.6714230543672</v>
      </c>
      <c r="S78" s="1">
        <f t="shared" si="31"/>
        <v>840.1448515154547</v>
      </c>
      <c r="T78" s="1">
        <f>T72*((1+$B$6)^T77)</f>
        <v>856.9477485457636</v>
      </c>
      <c r="U78" s="1">
        <f>U72*((1+$B$6)^U77)</f>
        <v>874.0867035166789</v>
      </c>
      <c r="V78" s="1">
        <f>V72*((1+$B$6)^V77)</f>
        <v>891.5684375870126</v>
      </c>
    </row>
    <row r="79" spans="2:26" ht="12.75">
      <c r="B79" t="s">
        <v>15</v>
      </c>
      <c r="C79" s="1">
        <f>C73*((1+$B$6)^C77)</f>
        <v>130.48</v>
      </c>
      <c r="D79" s="1">
        <f aca="true" t="shared" si="32" ref="D79:S79">D73*((1+$B$6)^D77)</f>
        <v>127.456</v>
      </c>
      <c r="E79" s="1">
        <f t="shared" si="32"/>
        <v>124.43199999999999</v>
      </c>
      <c r="F79" s="1">
        <f t="shared" si="32"/>
        <v>121.408</v>
      </c>
      <c r="G79" s="1">
        <f t="shared" si="32"/>
        <v>118.38400000000001</v>
      </c>
      <c r="H79" s="1">
        <f t="shared" si="32"/>
        <v>115.36</v>
      </c>
      <c r="I79" s="1">
        <f t="shared" si="32"/>
        <v>112.336</v>
      </c>
      <c r="J79" s="1">
        <f t="shared" si="32"/>
        <v>109.31199999999998</v>
      </c>
      <c r="K79" s="1">
        <f t="shared" si="32"/>
        <v>106.28800000000001</v>
      </c>
      <c r="L79" s="1">
        <f t="shared" si="32"/>
        <v>103.26400000000001</v>
      </c>
      <c r="M79" s="1">
        <f t="shared" si="32"/>
        <v>100.24000000000001</v>
      </c>
      <c r="N79" s="1">
        <f t="shared" si="32"/>
        <v>97.21600000000002</v>
      </c>
      <c r="O79" s="1">
        <f t="shared" si="32"/>
        <v>94.192</v>
      </c>
      <c r="P79" s="1">
        <f t="shared" si="32"/>
        <v>91.16799999999999</v>
      </c>
      <c r="Q79" s="1">
        <f t="shared" si="32"/>
        <v>88.144</v>
      </c>
      <c r="R79" s="1">
        <f t="shared" si="32"/>
        <v>85.12</v>
      </c>
      <c r="S79" s="1">
        <f t="shared" si="32"/>
        <v>82.09599999999999</v>
      </c>
      <c r="T79" s="1">
        <f>T73*((1+$B$6)^T77)</f>
        <v>79.072</v>
      </c>
      <c r="U79" s="1">
        <f>U73*((1+$B$6)^U77)</f>
        <v>76.04800000000002</v>
      </c>
      <c r="V79" s="1">
        <f>V73*((1+$B$6)^V77)</f>
        <v>73.024</v>
      </c>
      <c r="Z79" s="1" t="s">
        <v>0</v>
      </c>
    </row>
    <row r="80" spans="2:22" ht="12.75">
      <c r="B80" s="9" t="s">
        <v>18</v>
      </c>
      <c r="C80" s="1">
        <f>C74*((1+$B$6)^C77)</f>
        <v>98.53837976759198</v>
      </c>
      <c r="D80" s="1">
        <f aca="true" t="shared" si="33" ref="D80:S80">D74*((1+$B$6)^D77)</f>
        <v>99.17776054768754</v>
      </c>
      <c r="E80" s="1">
        <f t="shared" si="33"/>
        <v>99.85550417458879</v>
      </c>
      <c r="F80" s="1">
        <f t="shared" si="33"/>
        <v>100.57391241910416</v>
      </c>
      <c r="G80" s="1">
        <f t="shared" si="33"/>
        <v>101.33542515829042</v>
      </c>
      <c r="H80" s="1">
        <f t="shared" si="33"/>
        <v>102.14262866182787</v>
      </c>
      <c r="I80" s="1">
        <f t="shared" si="33"/>
        <v>102.99826437557758</v>
      </c>
      <c r="J80" s="1">
        <f t="shared" si="33"/>
        <v>103.90523823215229</v>
      </c>
      <c r="K80" s="1">
        <f t="shared" si="33"/>
        <v>104.86663052012142</v>
      </c>
      <c r="L80" s="1">
        <f t="shared" si="33"/>
        <v>105.88570634536875</v>
      </c>
      <c r="M80" s="1">
        <f t="shared" si="33"/>
        <v>106.9659267201309</v>
      </c>
      <c r="N80" s="1">
        <f t="shared" si="33"/>
        <v>108.11096031737878</v>
      </c>
      <c r="O80" s="1">
        <f t="shared" si="33"/>
        <v>109.32469593046154</v>
      </c>
      <c r="P80" s="1">
        <f t="shared" si="33"/>
        <v>110.61125568032924</v>
      </c>
      <c r="Q80" s="1">
        <f t="shared" si="33"/>
        <v>111.97500901518903</v>
      </c>
      <c r="R80" s="1">
        <f t="shared" si="33"/>
        <v>113.42058755014038</v>
      </c>
      <c r="S80" s="1">
        <f t="shared" si="33"/>
        <v>114.95290079718885</v>
      </c>
      <c r="T80" s="1">
        <f>T74*((1+$B$6)^T77)</f>
        <v>116.5771528390602</v>
      </c>
      <c r="U80" s="1">
        <f>U74*((1+$B$6)^U77)</f>
        <v>118.29886000344383</v>
      </c>
      <c r="V80" s="1">
        <f>V74*((1+$B$6)^V77)</f>
        <v>120.12386959769049</v>
      </c>
    </row>
    <row r="83" ht="12.75">
      <c r="A83"/>
    </row>
    <row r="85" ht="12.75">
      <c r="A85" s="10" t="s">
        <v>27</v>
      </c>
    </row>
    <row r="109" ht="12.75">
      <c r="F109" s="1" t="s">
        <v>0</v>
      </c>
    </row>
    <row r="111" ht="12.75">
      <c r="M111" s="1" t="s">
        <v>0</v>
      </c>
    </row>
    <row r="113" ht="12.75">
      <c r="A113" s="10" t="s">
        <v>31</v>
      </c>
    </row>
  </sheetData>
  <sheetProtection/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PageLayoutView="0" workbookViewId="0" topLeftCell="C1">
      <selection activeCell="F22" sqref="F22"/>
    </sheetView>
  </sheetViews>
  <sheetFormatPr defaultColWidth="9.33203125" defaultRowHeight="12.75"/>
  <cols>
    <col min="1" max="1" width="11.33203125" style="1" customWidth="1"/>
    <col min="2" max="3" width="9.33203125" style="1" customWidth="1"/>
    <col min="4" max="4" width="11.83203125" style="30" customWidth="1"/>
    <col min="5" max="5" width="12.83203125" style="1" customWidth="1"/>
    <col min="6" max="6" width="7.33203125" style="1" customWidth="1"/>
    <col min="7" max="7" width="9.33203125" style="1" customWidth="1"/>
    <col min="8" max="8" width="17" style="1" customWidth="1"/>
    <col min="9" max="14" width="9.33203125" style="1" customWidth="1"/>
    <col min="15" max="15" width="11.5" style="1" customWidth="1"/>
    <col min="16" max="16384" width="9.33203125" style="1" customWidth="1"/>
  </cols>
  <sheetData>
    <row r="1" spans="1:3" ht="12.75">
      <c r="A1" s="1" t="s">
        <v>33</v>
      </c>
      <c r="C1" s="19">
        <v>11846</v>
      </c>
    </row>
    <row r="2" spans="1:3" ht="12.75">
      <c r="A2" s="1" t="s">
        <v>34</v>
      </c>
      <c r="C2" s="19">
        <v>50000</v>
      </c>
    </row>
    <row r="5" ht="12.75">
      <c r="H5" s="1" t="s">
        <v>0</v>
      </c>
    </row>
    <row r="8" ht="12.75">
      <c r="D8" s="31" t="s">
        <v>61</v>
      </c>
    </row>
    <row r="9" spans="1:5" ht="12.75">
      <c r="A9" s="1" t="s">
        <v>35</v>
      </c>
      <c r="B9" s="17" t="s">
        <v>60</v>
      </c>
      <c r="D9" s="31" t="s">
        <v>62</v>
      </c>
      <c r="E9" s="31" t="s">
        <v>65</v>
      </c>
    </row>
    <row r="10" spans="1:8" ht="12.75">
      <c r="A10" s="1">
        <v>0</v>
      </c>
      <c r="B10" s="1">
        <f>C2</f>
        <v>50000</v>
      </c>
      <c r="D10" s="30">
        <v>0</v>
      </c>
      <c r="E10" s="1">
        <f aca="true" t="shared" si="0" ref="E10:E21">($B$10+NPV((((1+($D10/100))^0.25)-1),$B$11:$B$110))/1000</f>
        <v>-435.834</v>
      </c>
      <c r="H10" s="1" t="s">
        <v>0</v>
      </c>
    </row>
    <row r="11" spans="1:6" ht="12.75">
      <c r="A11" s="1">
        <v>1</v>
      </c>
      <c r="B11" s="1">
        <v>0</v>
      </c>
      <c r="D11" s="30">
        <v>1</v>
      </c>
      <c r="E11" s="1">
        <f t="shared" si="0"/>
        <v>-316.3915490575761</v>
      </c>
      <c r="F11" s="1">
        <v>1</v>
      </c>
    </row>
    <row r="12" spans="1:6" ht="12.75">
      <c r="A12" s="1">
        <v>2</v>
      </c>
      <c r="B12" s="1">
        <f>B10</f>
        <v>50000</v>
      </c>
      <c r="D12" s="30">
        <v>2</v>
      </c>
      <c r="E12" s="1">
        <f t="shared" si="0"/>
        <v>-217.91758531277662</v>
      </c>
      <c r="F12" s="1">
        <v>2</v>
      </c>
    </row>
    <row r="13" spans="1:6" ht="12.75">
      <c r="A13" s="1">
        <v>3</v>
      </c>
      <c r="B13" s="1">
        <v>0</v>
      </c>
      <c r="D13" s="30">
        <v>3</v>
      </c>
      <c r="E13" s="1">
        <f t="shared" si="0"/>
        <v>-136.50583047890555</v>
      </c>
      <c r="F13" s="1">
        <v>3</v>
      </c>
    </row>
    <row r="14" spans="1:7" ht="12.75">
      <c r="A14" s="1">
        <v>4</v>
      </c>
      <c r="B14" s="1">
        <f>B12</f>
        <v>50000</v>
      </c>
      <c r="D14" s="30">
        <v>4</v>
      </c>
      <c r="E14" s="1">
        <f t="shared" si="0"/>
        <v>-69.03039130570828</v>
      </c>
      <c r="F14" s="1">
        <v>4</v>
      </c>
      <c r="G14" s="1" t="s">
        <v>0</v>
      </c>
    </row>
    <row r="15" spans="1:6" ht="12.75">
      <c r="A15" s="1">
        <v>5</v>
      </c>
      <c r="B15" s="1">
        <v>0</v>
      </c>
      <c r="D15" s="30">
        <v>5</v>
      </c>
      <c r="E15" s="1">
        <f t="shared" si="0"/>
        <v>-12.980289510680297</v>
      </c>
      <c r="F15" s="1">
        <v>5</v>
      </c>
    </row>
    <row r="16" spans="1:6" ht="12.75">
      <c r="A16" s="1">
        <v>6</v>
      </c>
      <c r="B16" s="1">
        <f>B14</f>
        <v>50000</v>
      </c>
      <c r="D16" s="30">
        <v>6</v>
      </c>
      <c r="E16" s="1">
        <f t="shared" si="0"/>
        <v>33.66912489716153</v>
      </c>
      <c r="F16" s="1">
        <v>6</v>
      </c>
    </row>
    <row r="17" spans="1:7" ht="12.75">
      <c r="A17" s="1">
        <v>7</v>
      </c>
      <c r="B17" s="1">
        <v>0</v>
      </c>
      <c r="D17" s="30">
        <v>7</v>
      </c>
      <c r="E17" s="1">
        <f t="shared" si="0"/>
        <v>72.55645804892318</v>
      </c>
      <c r="F17" s="1">
        <v>7</v>
      </c>
      <c r="G17" s="1" t="s">
        <v>0</v>
      </c>
    </row>
    <row r="18" spans="1:6" ht="12.75">
      <c r="A18" s="1">
        <v>8</v>
      </c>
      <c r="B18" s="1">
        <f>B16</f>
        <v>50000</v>
      </c>
      <c r="D18" s="30">
        <v>8</v>
      </c>
      <c r="E18" s="1">
        <f t="shared" si="0"/>
        <v>105.01276257144991</v>
      </c>
      <c r="F18" s="1">
        <v>8</v>
      </c>
    </row>
    <row r="19" spans="1:8" ht="12.75">
      <c r="A19" s="1">
        <v>9</v>
      </c>
      <c r="B19" s="1">
        <v>0</v>
      </c>
      <c r="D19" s="30">
        <v>9</v>
      </c>
      <c r="E19" s="1">
        <f t="shared" si="0"/>
        <v>132.12318699531588</v>
      </c>
      <c r="F19" s="1">
        <v>9</v>
      </c>
      <c r="H19" s="1" t="s">
        <v>0</v>
      </c>
    </row>
    <row r="20" spans="1:8" ht="12.75">
      <c r="A20" s="1">
        <v>10</v>
      </c>
      <c r="B20" s="1">
        <f>B18</f>
        <v>50000</v>
      </c>
      <c r="D20" s="30">
        <v>10</v>
      </c>
      <c r="E20" s="1">
        <f t="shared" si="0"/>
        <v>154.7755668042936</v>
      </c>
      <c r="H20" s="1" t="s">
        <v>0</v>
      </c>
    </row>
    <row r="21" spans="1:7" ht="12.75">
      <c r="A21" s="1">
        <v>11</v>
      </c>
      <c r="B21" s="1">
        <v>0</v>
      </c>
      <c r="C21" s="30" t="s">
        <v>8</v>
      </c>
      <c r="D21" s="32">
        <v>5.26</v>
      </c>
      <c r="E21" s="7">
        <f t="shared" si="0"/>
        <v>-0.019393707708455624</v>
      </c>
      <c r="F21" s="17" t="s">
        <v>64</v>
      </c>
      <c r="G21" s="7"/>
    </row>
    <row r="22" spans="1:10" ht="12.75">
      <c r="A22" s="1">
        <v>12</v>
      </c>
      <c r="B22" s="1">
        <f>B20</f>
        <v>50000</v>
      </c>
      <c r="C22" s="30" t="s">
        <v>8</v>
      </c>
      <c r="D22" s="30" t="e">
        <f>IRR(B10:B110)</f>
        <v>#DIV/0!</v>
      </c>
      <c r="F22" s="17" t="s">
        <v>63</v>
      </c>
      <c r="J22" s="1" t="s">
        <v>0</v>
      </c>
    </row>
    <row r="23" spans="1:2" ht="12.75">
      <c r="A23" s="1">
        <v>13</v>
      </c>
      <c r="B23" s="1">
        <v>0</v>
      </c>
    </row>
    <row r="24" spans="1:2" ht="12.75">
      <c r="A24" s="1">
        <v>14</v>
      </c>
      <c r="B24" s="1">
        <f>B22</f>
        <v>50000</v>
      </c>
    </row>
    <row r="25" spans="1:2" ht="12.75">
      <c r="A25" s="1">
        <v>15</v>
      </c>
      <c r="B25" s="1">
        <v>0</v>
      </c>
    </row>
    <row r="26" spans="1:2" ht="12.75">
      <c r="A26" s="1">
        <v>16</v>
      </c>
      <c r="B26" s="1">
        <f>B24</f>
        <v>50000</v>
      </c>
    </row>
    <row r="27" spans="1:5" ht="12.75">
      <c r="A27" s="1">
        <v>17</v>
      </c>
      <c r="B27" s="1">
        <v>0</v>
      </c>
      <c r="E27" s="19" t="s">
        <v>36</v>
      </c>
    </row>
    <row r="28" spans="1:4" ht="12.75">
      <c r="A28" s="1">
        <v>18</v>
      </c>
      <c r="B28" s="1">
        <f>B26</f>
        <v>50000</v>
      </c>
      <c r="D28" s="30" t="s">
        <v>0</v>
      </c>
    </row>
    <row r="29" spans="1:2" ht="12.75">
      <c r="A29" s="1">
        <v>19</v>
      </c>
      <c r="B29" s="1">
        <v>0</v>
      </c>
    </row>
    <row r="30" spans="1:2" ht="12.75">
      <c r="A30" s="1">
        <v>20</v>
      </c>
      <c r="B30" s="1">
        <v>0</v>
      </c>
    </row>
    <row r="31" spans="1:2" ht="12.75">
      <c r="A31" s="1">
        <v>21</v>
      </c>
      <c r="B31" s="1">
        <v>0</v>
      </c>
    </row>
    <row r="32" spans="1:3" ht="12.75">
      <c r="A32" s="1">
        <v>22</v>
      </c>
      <c r="B32" s="1">
        <f>-C1</f>
        <v>-11846</v>
      </c>
      <c r="C32" s="1">
        <v>1</v>
      </c>
    </row>
    <row r="33" spans="1:3" ht="12.75">
      <c r="A33" s="1">
        <v>23</v>
      </c>
      <c r="B33" s="1">
        <f aca="true" t="shared" si="1" ref="B33:B63">B32</f>
        <v>-11846</v>
      </c>
      <c r="C33" s="1">
        <v>2</v>
      </c>
    </row>
    <row r="34" spans="1:3" ht="12.75">
      <c r="A34" s="1">
        <v>24</v>
      </c>
      <c r="B34" s="1">
        <f t="shared" si="1"/>
        <v>-11846</v>
      </c>
      <c r="C34" s="1">
        <v>3</v>
      </c>
    </row>
    <row r="35" spans="1:20" ht="12.75">
      <c r="A35" s="1">
        <v>25</v>
      </c>
      <c r="B35" s="1">
        <f t="shared" si="1"/>
        <v>-11846</v>
      </c>
      <c r="C35" s="1">
        <v>4</v>
      </c>
      <c r="T35" s="1" t="s">
        <v>0</v>
      </c>
    </row>
    <row r="36" spans="1:3" ht="12.75">
      <c r="A36" s="1">
        <v>26</v>
      </c>
      <c r="B36" s="1">
        <f t="shared" si="1"/>
        <v>-11846</v>
      </c>
      <c r="C36" s="1">
        <v>5</v>
      </c>
    </row>
    <row r="37" spans="1:3" ht="12.75">
      <c r="A37" s="1">
        <v>27</v>
      </c>
      <c r="B37" s="1">
        <f t="shared" si="1"/>
        <v>-11846</v>
      </c>
      <c r="C37" s="1">
        <v>6</v>
      </c>
    </row>
    <row r="38" spans="1:3" ht="12.75">
      <c r="A38" s="1">
        <v>28</v>
      </c>
      <c r="B38" s="1">
        <f t="shared" si="1"/>
        <v>-11846</v>
      </c>
      <c r="C38" s="1">
        <v>7</v>
      </c>
    </row>
    <row r="39" spans="1:3" ht="12.75">
      <c r="A39" s="1">
        <v>29</v>
      </c>
      <c r="B39" s="1">
        <f t="shared" si="1"/>
        <v>-11846</v>
      </c>
      <c r="C39" s="1">
        <v>8</v>
      </c>
    </row>
    <row r="40" spans="1:3" ht="12.75">
      <c r="A40" s="1">
        <v>30</v>
      </c>
      <c r="B40" s="1">
        <f t="shared" si="1"/>
        <v>-11846</v>
      </c>
      <c r="C40" s="1">
        <v>9</v>
      </c>
    </row>
    <row r="41" spans="1:3" ht="12.75">
      <c r="A41" s="1">
        <v>31</v>
      </c>
      <c r="B41" s="1">
        <f t="shared" si="1"/>
        <v>-11846</v>
      </c>
      <c r="C41" s="1">
        <v>10</v>
      </c>
    </row>
    <row r="42" spans="1:3" ht="12.75">
      <c r="A42" s="1">
        <v>32</v>
      </c>
      <c r="B42" s="1">
        <f t="shared" si="1"/>
        <v>-11846</v>
      </c>
      <c r="C42" s="1">
        <v>11</v>
      </c>
    </row>
    <row r="43" spans="1:3" ht="12.75">
      <c r="A43" s="1">
        <v>33</v>
      </c>
      <c r="B43" s="1">
        <f t="shared" si="1"/>
        <v>-11846</v>
      </c>
      <c r="C43" s="1">
        <v>12</v>
      </c>
    </row>
    <row r="44" spans="1:3" ht="12.75">
      <c r="A44" s="1">
        <v>34</v>
      </c>
      <c r="B44" s="1">
        <f t="shared" si="1"/>
        <v>-11846</v>
      </c>
      <c r="C44" s="1">
        <v>13</v>
      </c>
    </row>
    <row r="45" spans="1:3" ht="12.75">
      <c r="A45" s="1">
        <v>35</v>
      </c>
      <c r="B45" s="1">
        <f t="shared" si="1"/>
        <v>-11846</v>
      </c>
      <c r="C45" s="1">
        <v>14</v>
      </c>
    </row>
    <row r="46" spans="1:3" ht="12.75">
      <c r="A46" s="1">
        <v>36</v>
      </c>
      <c r="B46" s="1">
        <f t="shared" si="1"/>
        <v>-11846</v>
      </c>
      <c r="C46" s="1">
        <v>15</v>
      </c>
    </row>
    <row r="47" spans="1:3" ht="12.75">
      <c r="A47" s="1">
        <v>37</v>
      </c>
      <c r="B47" s="1">
        <f t="shared" si="1"/>
        <v>-11846</v>
      </c>
      <c r="C47" s="1">
        <v>16</v>
      </c>
    </row>
    <row r="48" spans="1:3" ht="12.75">
      <c r="A48" s="1">
        <v>38</v>
      </c>
      <c r="B48" s="1">
        <f t="shared" si="1"/>
        <v>-11846</v>
      </c>
      <c r="C48" s="1">
        <v>17</v>
      </c>
    </row>
    <row r="49" spans="1:3" ht="12.75">
      <c r="A49" s="1">
        <v>39</v>
      </c>
      <c r="B49" s="1">
        <f t="shared" si="1"/>
        <v>-11846</v>
      </c>
      <c r="C49" s="1">
        <v>18</v>
      </c>
    </row>
    <row r="50" spans="1:3" ht="12.75">
      <c r="A50" s="1">
        <v>40</v>
      </c>
      <c r="B50" s="1">
        <f t="shared" si="1"/>
        <v>-11846</v>
      </c>
      <c r="C50" s="1">
        <v>19</v>
      </c>
    </row>
    <row r="51" spans="1:3" ht="12.75">
      <c r="A51" s="1">
        <v>41</v>
      </c>
      <c r="B51" s="1">
        <f t="shared" si="1"/>
        <v>-11846</v>
      </c>
      <c r="C51" s="1">
        <v>20</v>
      </c>
    </row>
    <row r="52" spans="1:3" ht="12.75">
      <c r="A52" s="1">
        <v>42</v>
      </c>
      <c r="B52" s="1">
        <f t="shared" si="1"/>
        <v>-11846</v>
      </c>
      <c r="C52" s="1">
        <v>21</v>
      </c>
    </row>
    <row r="53" spans="1:3" ht="12.75">
      <c r="A53" s="1">
        <v>43</v>
      </c>
      <c r="B53" s="1">
        <f t="shared" si="1"/>
        <v>-11846</v>
      </c>
      <c r="C53" s="1">
        <v>22</v>
      </c>
    </row>
    <row r="54" spans="1:3" ht="12.75">
      <c r="A54" s="1">
        <v>44</v>
      </c>
      <c r="B54" s="1">
        <f t="shared" si="1"/>
        <v>-11846</v>
      </c>
      <c r="C54" s="1">
        <v>23</v>
      </c>
    </row>
    <row r="55" spans="1:3" ht="12.75">
      <c r="A55" s="1">
        <v>45</v>
      </c>
      <c r="B55" s="1">
        <f t="shared" si="1"/>
        <v>-11846</v>
      </c>
      <c r="C55" s="1">
        <v>24</v>
      </c>
    </row>
    <row r="56" spans="1:3" ht="12.75">
      <c r="A56" s="1">
        <v>46</v>
      </c>
      <c r="B56" s="1">
        <f t="shared" si="1"/>
        <v>-11846</v>
      </c>
      <c r="C56" s="1">
        <v>25</v>
      </c>
    </row>
    <row r="57" spans="1:3" ht="12.75">
      <c r="A57" s="1">
        <v>47</v>
      </c>
      <c r="B57" s="1">
        <f t="shared" si="1"/>
        <v>-11846</v>
      </c>
      <c r="C57" s="1">
        <v>26</v>
      </c>
    </row>
    <row r="58" spans="1:3" ht="12.75">
      <c r="A58" s="1">
        <v>48</v>
      </c>
      <c r="B58" s="1">
        <f t="shared" si="1"/>
        <v>-11846</v>
      </c>
      <c r="C58" s="1">
        <v>27</v>
      </c>
    </row>
    <row r="59" spans="1:3" ht="12.75">
      <c r="A59" s="1">
        <v>49</v>
      </c>
      <c r="B59" s="1">
        <f t="shared" si="1"/>
        <v>-11846</v>
      </c>
      <c r="C59" s="1">
        <v>28</v>
      </c>
    </row>
    <row r="60" spans="1:3" ht="12.75">
      <c r="A60" s="1">
        <v>50</v>
      </c>
      <c r="B60" s="1">
        <f t="shared" si="1"/>
        <v>-11846</v>
      </c>
      <c r="C60" s="1">
        <v>29</v>
      </c>
    </row>
    <row r="61" spans="1:3" ht="12.75">
      <c r="A61" s="1">
        <v>51</v>
      </c>
      <c r="B61" s="1">
        <f t="shared" si="1"/>
        <v>-11846</v>
      </c>
      <c r="C61" s="1">
        <v>30</v>
      </c>
    </row>
    <row r="62" spans="1:3" ht="12.75">
      <c r="A62" s="1">
        <v>52</v>
      </c>
      <c r="B62" s="1">
        <f t="shared" si="1"/>
        <v>-11846</v>
      </c>
      <c r="C62" s="1">
        <v>31</v>
      </c>
    </row>
    <row r="63" spans="1:3" ht="12.75">
      <c r="A63" s="1">
        <v>53</v>
      </c>
      <c r="B63" s="1">
        <f t="shared" si="1"/>
        <v>-11846</v>
      </c>
      <c r="C63" s="1">
        <v>32</v>
      </c>
    </row>
    <row r="64" spans="1:3" ht="12.75">
      <c r="A64" s="1">
        <v>54</v>
      </c>
      <c r="B64" s="1">
        <f aca="true" t="shared" si="2" ref="B64:B95">B63</f>
        <v>-11846</v>
      </c>
      <c r="C64" s="1">
        <v>33</v>
      </c>
    </row>
    <row r="65" spans="1:3" ht="12.75">
      <c r="A65" s="1">
        <v>55</v>
      </c>
      <c r="B65" s="1">
        <f t="shared" si="2"/>
        <v>-11846</v>
      </c>
      <c r="C65" s="1">
        <v>34</v>
      </c>
    </row>
    <row r="66" spans="1:3" ht="12.75">
      <c r="A66" s="1">
        <v>56</v>
      </c>
      <c r="B66" s="1">
        <f t="shared" si="2"/>
        <v>-11846</v>
      </c>
      <c r="C66" s="1">
        <v>35</v>
      </c>
    </row>
    <row r="67" spans="1:3" ht="12.75">
      <c r="A67" s="1">
        <v>57</v>
      </c>
      <c r="B67" s="1">
        <f t="shared" si="2"/>
        <v>-11846</v>
      </c>
      <c r="C67" s="1">
        <v>36</v>
      </c>
    </row>
    <row r="68" spans="1:3" ht="12.75">
      <c r="A68" s="1">
        <v>58</v>
      </c>
      <c r="B68" s="1">
        <f t="shared" si="2"/>
        <v>-11846</v>
      </c>
      <c r="C68" s="1">
        <v>37</v>
      </c>
    </row>
    <row r="69" spans="1:3" ht="12.75">
      <c r="A69" s="1">
        <v>59</v>
      </c>
      <c r="B69" s="1">
        <f t="shared" si="2"/>
        <v>-11846</v>
      </c>
      <c r="C69" s="1">
        <v>38</v>
      </c>
    </row>
    <row r="70" spans="1:3" ht="12.75">
      <c r="A70" s="1">
        <v>60</v>
      </c>
      <c r="B70" s="1">
        <f t="shared" si="2"/>
        <v>-11846</v>
      </c>
      <c r="C70" s="1">
        <v>39</v>
      </c>
    </row>
    <row r="71" spans="1:3" ht="12.75">
      <c r="A71" s="1">
        <v>61</v>
      </c>
      <c r="B71" s="1">
        <f t="shared" si="2"/>
        <v>-11846</v>
      </c>
      <c r="C71" s="1">
        <v>40</v>
      </c>
    </row>
    <row r="72" spans="1:3" ht="12.75">
      <c r="A72" s="1">
        <v>62</v>
      </c>
      <c r="B72" s="1">
        <f t="shared" si="2"/>
        <v>-11846</v>
      </c>
      <c r="C72" s="1">
        <v>41</v>
      </c>
    </row>
    <row r="73" spans="1:3" ht="12.75">
      <c r="A73" s="1">
        <v>63</v>
      </c>
      <c r="B73" s="1">
        <f t="shared" si="2"/>
        <v>-11846</v>
      </c>
      <c r="C73" s="1">
        <v>42</v>
      </c>
    </row>
    <row r="74" spans="1:3" ht="12.75">
      <c r="A74" s="1">
        <v>64</v>
      </c>
      <c r="B74" s="1">
        <f t="shared" si="2"/>
        <v>-11846</v>
      </c>
      <c r="C74" s="1">
        <v>43</v>
      </c>
    </row>
    <row r="75" spans="1:3" ht="12.75">
      <c r="A75" s="1">
        <v>65</v>
      </c>
      <c r="B75" s="1">
        <f t="shared" si="2"/>
        <v>-11846</v>
      </c>
      <c r="C75" s="1">
        <v>44</v>
      </c>
    </row>
    <row r="76" spans="1:3" ht="12.75">
      <c r="A76" s="1">
        <v>66</v>
      </c>
      <c r="B76" s="1">
        <f t="shared" si="2"/>
        <v>-11846</v>
      </c>
      <c r="C76" s="1">
        <v>45</v>
      </c>
    </row>
    <row r="77" spans="1:3" ht="12.75">
      <c r="A77" s="1">
        <v>67</v>
      </c>
      <c r="B77" s="1">
        <f t="shared" si="2"/>
        <v>-11846</v>
      </c>
      <c r="C77" s="1">
        <v>46</v>
      </c>
    </row>
    <row r="78" spans="1:3" ht="12.75">
      <c r="A78" s="1">
        <v>68</v>
      </c>
      <c r="B78" s="1">
        <f t="shared" si="2"/>
        <v>-11846</v>
      </c>
      <c r="C78" s="1">
        <v>47</v>
      </c>
    </row>
    <row r="79" spans="1:3" ht="12.75">
      <c r="A79" s="1">
        <v>69</v>
      </c>
      <c r="B79" s="1">
        <f t="shared" si="2"/>
        <v>-11846</v>
      </c>
      <c r="C79" s="1">
        <v>48</v>
      </c>
    </row>
    <row r="80" spans="1:3" ht="12.75">
      <c r="A80" s="1">
        <v>70</v>
      </c>
      <c r="B80" s="1">
        <f t="shared" si="2"/>
        <v>-11846</v>
      </c>
      <c r="C80" s="1">
        <v>49</v>
      </c>
    </row>
    <row r="81" spans="1:3" ht="12.75">
      <c r="A81" s="1">
        <v>71</v>
      </c>
      <c r="B81" s="1">
        <f t="shared" si="2"/>
        <v>-11846</v>
      </c>
      <c r="C81" s="1">
        <v>50</v>
      </c>
    </row>
    <row r="82" spans="1:3" ht="12.75">
      <c r="A82" s="1">
        <v>72</v>
      </c>
      <c r="B82" s="1">
        <f t="shared" si="2"/>
        <v>-11846</v>
      </c>
      <c r="C82" s="1">
        <v>51</v>
      </c>
    </row>
    <row r="83" spans="1:3" ht="12.75">
      <c r="A83" s="1">
        <v>73</v>
      </c>
      <c r="B83" s="1">
        <f t="shared" si="2"/>
        <v>-11846</v>
      </c>
      <c r="C83" s="1">
        <v>52</v>
      </c>
    </row>
    <row r="84" spans="1:3" ht="12.75">
      <c r="A84" s="1">
        <v>74</v>
      </c>
      <c r="B84" s="1">
        <f t="shared" si="2"/>
        <v>-11846</v>
      </c>
      <c r="C84" s="1">
        <v>53</v>
      </c>
    </row>
    <row r="85" spans="1:3" ht="12.75">
      <c r="A85" s="1">
        <v>75</v>
      </c>
      <c r="B85" s="1">
        <f t="shared" si="2"/>
        <v>-11846</v>
      </c>
      <c r="C85" s="1">
        <v>54</v>
      </c>
    </row>
    <row r="86" spans="1:3" ht="12.75">
      <c r="A86" s="1">
        <v>76</v>
      </c>
      <c r="B86" s="1">
        <f t="shared" si="2"/>
        <v>-11846</v>
      </c>
      <c r="C86" s="1">
        <v>55</v>
      </c>
    </row>
    <row r="87" spans="1:3" ht="12.75">
      <c r="A87" s="1">
        <v>77</v>
      </c>
      <c r="B87" s="1">
        <f t="shared" si="2"/>
        <v>-11846</v>
      </c>
      <c r="C87" s="1">
        <v>56</v>
      </c>
    </row>
    <row r="88" spans="1:3" ht="12.75">
      <c r="A88" s="1">
        <v>78</v>
      </c>
      <c r="B88" s="1">
        <f t="shared" si="2"/>
        <v>-11846</v>
      </c>
      <c r="C88" s="1">
        <v>57</v>
      </c>
    </row>
    <row r="89" spans="1:3" ht="12.75">
      <c r="A89" s="1">
        <v>79</v>
      </c>
      <c r="B89" s="1">
        <f t="shared" si="2"/>
        <v>-11846</v>
      </c>
      <c r="C89" s="1">
        <v>58</v>
      </c>
    </row>
    <row r="90" spans="1:3" ht="12.75">
      <c r="A90" s="1">
        <v>80</v>
      </c>
      <c r="B90" s="1">
        <f t="shared" si="2"/>
        <v>-11846</v>
      </c>
      <c r="C90" s="1">
        <v>59</v>
      </c>
    </row>
    <row r="91" spans="1:3" ht="12.75">
      <c r="A91" s="1">
        <v>81</v>
      </c>
      <c r="B91" s="1">
        <f t="shared" si="2"/>
        <v>-11846</v>
      </c>
      <c r="C91" s="1">
        <v>60</v>
      </c>
    </row>
    <row r="92" spans="1:3" ht="12.75">
      <c r="A92" s="1">
        <v>82</v>
      </c>
      <c r="B92" s="1">
        <f t="shared" si="2"/>
        <v>-11846</v>
      </c>
      <c r="C92" s="1">
        <v>61</v>
      </c>
    </row>
    <row r="93" spans="1:3" ht="12.75">
      <c r="A93" s="1">
        <v>83</v>
      </c>
      <c r="B93" s="1">
        <f t="shared" si="2"/>
        <v>-11846</v>
      </c>
      <c r="C93" s="1">
        <v>62</v>
      </c>
    </row>
    <row r="94" spans="1:3" ht="12.75">
      <c r="A94" s="1">
        <v>84</v>
      </c>
      <c r="B94" s="1">
        <f t="shared" si="2"/>
        <v>-11846</v>
      </c>
      <c r="C94" s="1">
        <v>63</v>
      </c>
    </row>
    <row r="95" spans="1:3" ht="12.75">
      <c r="A95" s="1">
        <v>85</v>
      </c>
      <c r="B95" s="1">
        <f t="shared" si="2"/>
        <v>-11846</v>
      </c>
      <c r="C95" s="1">
        <v>64</v>
      </c>
    </row>
    <row r="96" spans="1:3" ht="12.75">
      <c r="A96" s="1">
        <v>86</v>
      </c>
      <c r="B96" s="1">
        <f aca="true" t="shared" si="3" ref="B96:B110">B95</f>
        <v>-11846</v>
      </c>
      <c r="C96" s="1">
        <v>65</v>
      </c>
    </row>
    <row r="97" spans="1:3" ht="12.75">
      <c r="A97" s="1">
        <v>87</v>
      </c>
      <c r="B97" s="1">
        <f t="shared" si="3"/>
        <v>-11846</v>
      </c>
      <c r="C97" s="1">
        <v>66</v>
      </c>
    </row>
    <row r="98" spans="1:3" ht="12.75">
      <c r="A98" s="1">
        <v>88</v>
      </c>
      <c r="B98" s="1">
        <f t="shared" si="3"/>
        <v>-11846</v>
      </c>
      <c r="C98" s="1">
        <v>67</v>
      </c>
    </row>
    <row r="99" spans="1:3" ht="12.75">
      <c r="A99" s="1">
        <v>89</v>
      </c>
      <c r="B99" s="1">
        <f t="shared" si="3"/>
        <v>-11846</v>
      </c>
      <c r="C99" s="1">
        <v>68</v>
      </c>
    </row>
    <row r="100" spans="1:3" ht="12.75">
      <c r="A100" s="1">
        <v>90</v>
      </c>
      <c r="B100" s="1">
        <f t="shared" si="3"/>
        <v>-11846</v>
      </c>
      <c r="C100" s="1">
        <v>69</v>
      </c>
    </row>
    <row r="101" spans="1:3" ht="13.5" customHeight="1">
      <c r="A101" s="1">
        <v>91</v>
      </c>
      <c r="B101" s="1">
        <f t="shared" si="3"/>
        <v>-11846</v>
      </c>
      <c r="C101" s="1">
        <v>70</v>
      </c>
    </row>
    <row r="102" spans="1:3" ht="12.75">
      <c r="A102" s="1">
        <v>92</v>
      </c>
      <c r="B102" s="1">
        <f t="shared" si="3"/>
        <v>-11846</v>
      </c>
      <c r="C102" s="1">
        <v>71</v>
      </c>
    </row>
    <row r="103" spans="1:3" ht="12.75">
      <c r="A103" s="1">
        <v>93</v>
      </c>
      <c r="B103" s="1">
        <f t="shared" si="3"/>
        <v>-11846</v>
      </c>
      <c r="C103" s="1">
        <v>72</v>
      </c>
    </row>
    <row r="104" spans="1:3" ht="12.75">
      <c r="A104" s="1">
        <v>94</v>
      </c>
      <c r="B104" s="1">
        <f t="shared" si="3"/>
        <v>-11846</v>
      </c>
      <c r="C104" s="1">
        <v>73</v>
      </c>
    </row>
    <row r="105" spans="1:3" ht="12.75">
      <c r="A105" s="1">
        <v>95</v>
      </c>
      <c r="B105" s="1">
        <f t="shared" si="3"/>
        <v>-11846</v>
      </c>
      <c r="C105" s="1">
        <v>74</v>
      </c>
    </row>
    <row r="106" spans="1:3" ht="12.75">
      <c r="A106" s="1">
        <v>96</v>
      </c>
      <c r="B106" s="1">
        <f t="shared" si="3"/>
        <v>-11846</v>
      </c>
      <c r="C106" s="1">
        <v>75</v>
      </c>
    </row>
    <row r="107" spans="1:3" ht="12.75">
      <c r="A107" s="1">
        <v>97</v>
      </c>
      <c r="B107" s="1">
        <f t="shared" si="3"/>
        <v>-11846</v>
      </c>
      <c r="C107" s="1">
        <v>76</v>
      </c>
    </row>
    <row r="108" spans="1:3" ht="12.75">
      <c r="A108" s="1">
        <v>98</v>
      </c>
      <c r="B108" s="1">
        <f t="shared" si="3"/>
        <v>-11846</v>
      </c>
      <c r="C108" s="1">
        <v>77</v>
      </c>
    </row>
    <row r="109" spans="1:3" ht="12.75">
      <c r="A109" s="1">
        <v>99</v>
      </c>
      <c r="B109" s="1">
        <f t="shared" si="3"/>
        <v>-11846</v>
      </c>
      <c r="C109" s="1">
        <v>78</v>
      </c>
    </row>
    <row r="110" spans="1:3" ht="12.75">
      <c r="A110" s="1">
        <v>100</v>
      </c>
      <c r="B110" s="1">
        <f t="shared" si="3"/>
        <v>-11846</v>
      </c>
      <c r="C110" s="1">
        <v>79</v>
      </c>
    </row>
    <row r="115" ht="12.75">
      <c r="C115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4"/>
  <sheetViews>
    <sheetView zoomScalePageLayoutView="0" workbookViewId="0" topLeftCell="A9">
      <selection activeCell="AN52" sqref="AN52"/>
    </sheetView>
  </sheetViews>
  <sheetFormatPr defaultColWidth="9.33203125" defaultRowHeight="12.75"/>
  <cols>
    <col min="1" max="1" width="18.16015625" style="0" customWidth="1"/>
    <col min="2" max="2" width="9.33203125" style="1" customWidth="1"/>
    <col min="3" max="3" width="9.5" style="1" customWidth="1"/>
    <col min="4" max="13" width="0" style="1" hidden="1" customWidth="1"/>
    <col min="14" max="15" width="9.33203125" style="1" customWidth="1"/>
    <col min="16" max="24" width="0" style="1" hidden="1" customWidth="1"/>
    <col min="25" max="26" width="9.33203125" style="1" customWidth="1"/>
  </cols>
  <sheetData>
    <row r="1" spans="2:26" ht="12.75">
      <c r="B1" s="29" t="s">
        <v>50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.75">
      <c r="A2" s="21"/>
      <c r="B2" s="22">
        <v>0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</row>
    <row r="3" spans="1:2" ht="12.75">
      <c r="A3" t="s">
        <v>4</v>
      </c>
      <c r="B3" s="1">
        <v>176000</v>
      </c>
    </row>
    <row r="4" spans="1:26" ht="12.75">
      <c r="A4" t="s">
        <v>37</v>
      </c>
      <c r="C4" s="1">
        <v>2196</v>
      </c>
      <c r="D4" s="1">
        <f>C4</f>
        <v>2196</v>
      </c>
      <c r="E4" s="1">
        <f aca="true" t="shared" si="0" ref="E4:Z4">D4</f>
        <v>2196</v>
      </c>
      <c r="F4" s="1">
        <f t="shared" si="0"/>
        <v>2196</v>
      </c>
      <c r="G4" s="1">
        <f t="shared" si="0"/>
        <v>2196</v>
      </c>
      <c r="H4" s="1">
        <f t="shared" si="0"/>
        <v>2196</v>
      </c>
      <c r="I4" s="1">
        <f t="shared" si="0"/>
        <v>2196</v>
      </c>
      <c r="J4" s="1">
        <f t="shared" si="0"/>
        <v>2196</v>
      </c>
      <c r="K4" s="1">
        <f t="shared" si="0"/>
        <v>2196</v>
      </c>
      <c r="L4" s="1">
        <f t="shared" si="0"/>
        <v>2196</v>
      </c>
      <c r="M4" s="1">
        <f t="shared" si="0"/>
        <v>2196</v>
      </c>
      <c r="N4" s="1">
        <f t="shared" si="0"/>
        <v>2196</v>
      </c>
      <c r="O4" s="1">
        <f t="shared" si="0"/>
        <v>2196</v>
      </c>
      <c r="P4" s="1">
        <f t="shared" si="0"/>
        <v>2196</v>
      </c>
      <c r="Q4" s="1">
        <f t="shared" si="0"/>
        <v>2196</v>
      </c>
      <c r="R4" s="1">
        <f t="shared" si="0"/>
        <v>2196</v>
      </c>
      <c r="S4" s="1">
        <f t="shared" si="0"/>
        <v>2196</v>
      </c>
      <c r="T4" s="1">
        <f t="shared" si="0"/>
        <v>2196</v>
      </c>
      <c r="U4" s="1">
        <f t="shared" si="0"/>
        <v>2196</v>
      </c>
      <c r="V4" s="1">
        <f t="shared" si="0"/>
        <v>2196</v>
      </c>
      <c r="W4" s="1">
        <f t="shared" si="0"/>
        <v>2196</v>
      </c>
      <c r="X4" s="1">
        <f t="shared" si="0"/>
        <v>2196</v>
      </c>
      <c r="Y4" s="1">
        <f t="shared" si="0"/>
        <v>2196</v>
      </c>
      <c r="Z4" s="1">
        <f t="shared" si="0"/>
        <v>2196</v>
      </c>
    </row>
    <row r="5" ht="12.75">
      <c r="A5" t="s">
        <v>38</v>
      </c>
    </row>
    <row r="6" spans="1:26" ht="12.75">
      <c r="A6" t="s">
        <v>39</v>
      </c>
      <c r="C6" s="1">
        <f>(35200*0.28)/12</f>
        <v>821.3333333333335</v>
      </c>
      <c r="D6" s="1">
        <f>C6</f>
        <v>821.3333333333335</v>
      </c>
      <c r="E6" s="1">
        <f aca="true" t="shared" si="1" ref="E6:N6">D6</f>
        <v>821.3333333333335</v>
      </c>
      <c r="F6" s="1">
        <f t="shared" si="1"/>
        <v>821.3333333333335</v>
      </c>
      <c r="G6" s="1">
        <f t="shared" si="1"/>
        <v>821.3333333333335</v>
      </c>
      <c r="H6" s="1">
        <f t="shared" si="1"/>
        <v>821.3333333333335</v>
      </c>
      <c r="I6" s="1">
        <f t="shared" si="1"/>
        <v>821.3333333333335</v>
      </c>
      <c r="J6" s="1">
        <f t="shared" si="1"/>
        <v>821.3333333333335</v>
      </c>
      <c r="K6" s="1">
        <f t="shared" si="1"/>
        <v>821.3333333333335</v>
      </c>
      <c r="L6" s="1">
        <f t="shared" si="1"/>
        <v>821.3333333333335</v>
      </c>
      <c r="M6" s="1">
        <f t="shared" si="1"/>
        <v>821.3333333333335</v>
      </c>
      <c r="N6" s="1">
        <f t="shared" si="1"/>
        <v>821.3333333333335</v>
      </c>
      <c r="O6" s="1">
        <f>(28160*0.28)/12</f>
        <v>657.0666666666667</v>
      </c>
      <c r="P6" s="1">
        <f>O6</f>
        <v>657.0666666666667</v>
      </c>
      <c r="Q6" s="1">
        <f aca="true" t="shared" si="2" ref="Q6:Z6">P6</f>
        <v>657.0666666666667</v>
      </c>
      <c r="R6" s="1">
        <f t="shared" si="2"/>
        <v>657.0666666666667</v>
      </c>
      <c r="S6" s="1">
        <f t="shared" si="2"/>
        <v>657.0666666666667</v>
      </c>
      <c r="T6" s="1">
        <f t="shared" si="2"/>
        <v>657.0666666666667</v>
      </c>
      <c r="U6" s="1">
        <f t="shared" si="2"/>
        <v>657.0666666666667</v>
      </c>
      <c r="V6" s="1">
        <f t="shared" si="2"/>
        <v>657.0666666666667</v>
      </c>
      <c r="W6" s="1">
        <f t="shared" si="2"/>
        <v>657.0666666666667</v>
      </c>
      <c r="X6" s="1">
        <f t="shared" si="2"/>
        <v>657.0666666666667</v>
      </c>
      <c r="Y6" s="1">
        <f t="shared" si="2"/>
        <v>657.0666666666667</v>
      </c>
      <c r="Z6" s="1">
        <f t="shared" si="2"/>
        <v>657.0666666666667</v>
      </c>
    </row>
    <row r="7" ht="12.75">
      <c r="A7" t="s">
        <v>40</v>
      </c>
    </row>
    <row r="8" spans="1:26" ht="12.75">
      <c r="A8" s="21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>
        <v>130259</v>
      </c>
    </row>
    <row r="9" ht="12.75">
      <c r="A9" t="s">
        <v>41</v>
      </c>
    </row>
    <row r="10" spans="1:26" ht="13.5" thickBot="1">
      <c r="A10" s="23" t="s">
        <v>42</v>
      </c>
      <c r="B10" s="24">
        <f>SUM(B3:B9)</f>
        <v>176000</v>
      </c>
      <c r="C10" s="24">
        <f>-SUM(C3:C9)</f>
        <v>-3017.3333333333335</v>
      </c>
      <c r="D10" s="24">
        <f aca="true" t="shared" si="3" ref="D10:Z10">-SUM(D3:D9)</f>
        <v>-3017.3333333333335</v>
      </c>
      <c r="E10" s="24">
        <f t="shared" si="3"/>
        <v>-3017.3333333333335</v>
      </c>
      <c r="F10" s="24">
        <f t="shared" si="3"/>
        <v>-3017.3333333333335</v>
      </c>
      <c r="G10" s="24">
        <f t="shared" si="3"/>
        <v>-3017.3333333333335</v>
      </c>
      <c r="H10" s="24">
        <f t="shared" si="3"/>
        <v>-3017.3333333333335</v>
      </c>
      <c r="I10" s="24">
        <f t="shared" si="3"/>
        <v>-3017.3333333333335</v>
      </c>
      <c r="J10" s="24">
        <f t="shared" si="3"/>
        <v>-3017.3333333333335</v>
      </c>
      <c r="K10" s="24">
        <f t="shared" si="3"/>
        <v>-3017.3333333333335</v>
      </c>
      <c r="L10" s="24">
        <f t="shared" si="3"/>
        <v>-3017.3333333333335</v>
      </c>
      <c r="M10" s="24">
        <f t="shared" si="3"/>
        <v>-3017.3333333333335</v>
      </c>
      <c r="N10" s="24">
        <f t="shared" si="3"/>
        <v>-3017.3333333333335</v>
      </c>
      <c r="O10" s="24">
        <f t="shared" si="3"/>
        <v>-2853.0666666666666</v>
      </c>
      <c r="P10" s="24">
        <f t="shared" si="3"/>
        <v>-2853.0666666666666</v>
      </c>
      <c r="Q10" s="24">
        <f t="shared" si="3"/>
        <v>-2853.0666666666666</v>
      </c>
      <c r="R10" s="24">
        <f t="shared" si="3"/>
        <v>-2853.0666666666666</v>
      </c>
      <c r="S10" s="24">
        <f t="shared" si="3"/>
        <v>-2853.0666666666666</v>
      </c>
      <c r="T10" s="24">
        <f t="shared" si="3"/>
        <v>-2853.0666666666666</v>
      </c>
      <c r="U10" s="24">
        <f t="shared" si="3"/>
        <v>-2853.0666666666666</v>
      </c>
      <c r="V10" s="24">
        <f t="shared" si="3"/>
        <v>-2853.0666666666666</v>
      </c>
      <c r="W10" s="24">
        <f t="shared" si="3"/>
        <v>-2853.0666666666666</v>
      </c>
      <c r="X10" s="24">
        <f t="shared" si="3"/>
        <v>-2853.0666666666666</v>
      </c>
      <c r="Y10" s="24">
        <f t="shared" si="3"/>
        <v>-2853.0666666666666</v>
      </c>
      <c r="Z10" s="24">
        <f t="shared" si="3"/>
        <v>-133112.06666666668</v>
      </c>
    </row>
    <row r="11" ht="9" customHeight="1" thickTop="1"/>
    <row r="18" ht="12.75">
      <c r="M18" s="1" t="s">
        <v>0</v>
      </c>
    </row>
    <row r="25" ht="12.75">
      <c r="V25" s="1" t="s">
        <v>0</v>
      </c>
    </row>
    <row r="26" ht="12.75">
      <c r="V26" s="1" t="s">
        <v>0</v>
      </c>
    </row>
    <row r="42" spans="27:30" ht="12.75">
      <c r="AA42" s="1" t="s">
        <v>43</v>
      </c>
      <c r="AB42" s="1" t="s">
        <v>16</v>
      </c>
      <c r="AC42" s="1" t="s">
        <v>48</v>
      </c>
      <c r="AD42" s="1"/>
    </row>
    <row r="43" spans="27:30" ht="12.75">
      <c r="AA43" s="1" t="s">
        <v>44</v>
      </c>
      <c r="AB43" s="1" t="s">
        <v>45</v>
      </c>
      <c r="AC43" s="1" t="s">
        <v>49</v>
      </c>
      <c r="AD43" s="1"/>
    </row>
    <row r="44" spans="27:30" ht="12.75">
      <c r="AA44" s="7">
        <v>0</v>
      </c>
      <c r="AB44" s="20">
        <f>((1+AA44)^(1/12))-1</f>
        <v>0</v>
      </c>
      <c r="AC44" s="1">
        <f aca="true" t="shared" si="4" ref="AC44:AC59">($B$10+NPV($AB44,$C$10:$Z$10))/1000</f>
        <v>-24.703799999999987</v>
      </c>
      <c r="AD44" s="1"/>
    </row>
    <row r="45" spans="27:30" ht="12.75">
      <c r="AA45" s="7">
        <v>0.01</v>
      </c>
      <c r="AB45" s="20">
        <f aca="true" t="shared" si="5" ref="AB45:AB59">((1+AA45)^(1/12))-1</f>
        <v>0.0008295381143461622</v>
      </c>
      <c r="AC45" s="1">
        <f t="shared" si="4"/>
        <v>-21.421653254584175</v>
      </c>
      <c r="AD45" s="1">
        <v>1</v>
      </c>
    </row>
    <row r="46" spans="27:30" ht="12.75">
      <c r="AA46" s="7">
        <v>0.02</v>
      </c>
      <c r="AB46" s="20">
        <f t="shared" si="5"/>
        <v>0.0016515813019202241</v>
      </c>
      <c r="AC46" s="1">
        <f t="shared" si="4"/>
        <v>-18.23107417635998</v>
      </c>
      <c r="AD46" s="1">
        <v>2</v>
      </c>
    </row>
    <row r="47" spans="27:30" ht="12.75">
      <c r="AA47" s="7">
        <v>0.03</v>
      </c>
      <c r="AB47" s="20">
        <f t="shared" si="5"/>
        <v>0.0024662697723036864</v>
      </c>
      <c r="AC47" s="1">
        <f t="shared" si="4"/>
        <v>-15.128610288575263</v>
      </c>
      <c r="AD47" s="1">
        <v>3</v>
      </c>
    </row>
    <row r="48" spans="27:30" ht="12.75">
      <c r="AA48" s="7">
        <v>0.04</v>
      </c>
      <c r="AB48" s="20">
        <f t="shared" si="5"/>
        <v>0.0032737397821989145</v>
      </c>
      <c r="AC48" s="1">
        <f t="shared" si="4"/>
        <v>-12.11097175201375</v>
      </c>
      <c r="AD48" s="1">
        <v>4</v>
      </c>
    </row>
    <row r="49" spans="27:30" ht="12.75">
      <c r="AA49" s="7">
        <v>0.05</v>
      </c>
      <c r="AB49" s="20">
        <f t="shared" si="5"/>
        <v>0.0040741237836483535</v>
      </c>
      <c r="AC49" s="1">
        <f t="shared" si="4"/>
        <v>-9.175022215914941</v>
      </c>
      <c r="AD49" s="1">
        <v>5</v>
      </c>
    </row>
    <row r="50" spans="27:35" ht="12.75">
      <c r="AA50" s="7">
        <v>0.06</v>
      </c>
      <c r="AB50" s="20">
        <f t="shared" si="5"/>
        <v>0.004867550565343048</v>
      </c>
      <c r="AC50" s="1">
        <f t="shared" si="4"/>
        <v>-6.317770265341183</v>
      </c>
      <c r="AD50" s="1">
        <v>6</v>
      </c>
      <c r="AI50" t="s">
        <v>0</v>
      </c>
    </row>
    <row r="51" spans="27:30" ht="12.75">
      <c r="AA51" s="7">
        <v>0.07</v>
      </c>
      <c r="AB51" s="20">
        <f t="shared" si="5"/>
        <v>0.005654145387405274</v>
      </c>
      <c r="AC51" s="1">
        <f t="shared" si="4"/>
        <v>-3.536361420884612</v>
      </c>
      <c r="AD51" s="1">
        <v>7</v>
      </c>
    </row>
    <row r="52" spans="27:40" ht="12.75">
      <c r="AA52" s="7">
        <v>0.08</v>
      </c>
      <c r="AB52" s="20">
        <f t="shared" si="5"/>
        <v>0.00643403011000343</v>
      </c>
      <c r="AC52" s="1">
        <f t="shared" si="4"/>
        <v>-0.8280706502573448</v>
      </c>
      <c r="AD52" s="1">
        <v>8</v>
      </c>
      <c r="AN52" t="s">
        <v>0</v>
      </c>
    </row>
    <row r="53" spans="27:30" ht="12.75">
      <c r="AA53" s="7">
        <v>0.09</v>
      </c>
      <c r="AB53" s="20">
        <f t="shared" si="5"/>
        <v>0.007207323316136716</v>
      </c>
      <c r="AC53" s="1">
        <f t="shared" si="4"/>
        <v>1.8097046453945222</v>
      </c>
      <c r="AD53" s="1">
        <v>9</v>
      </c>
    </row>
    <row r="54" spans="27:30" ht="12.75">
      <c r="AA54" s="7">
        <v>0.1</v>
      </c>
      <c r="AB54" s="20">
        <f t="shared" si="5"/>
        <v>0.007974140428903764</v>
      </c>
      <c r="AC54" s="1">
        <f t="shared" si="4"/>
        <v>4.379451204594923</v>
      </c>
      <c r="AD54" s="1">
        <v>10</v>
      </c>
    </row>
    <row r="55" spans="27:30" ht="12.75">
      <c r="AA55" s="7">
        <v>0.11</v>
      </c>
      <c r="AB55" s="20">
        <f t="shared" si="5"/>
        <v>0.008734593823551906</v>
      </c>
      <c r="AC55" s="1">
        <f t="shared" si="4"/>
        <v>6.8835460694651704</v>
      </c>
      <c r="AD55" s="1">
        <v>11</v>
      </c>
    </row>
    <row r="56" spans="27:30" ht="12.75">
      <c r="AA56" s="7">
        <v>0.12</v>
      </c>
      <c r="AB56" s="20">
        <f t="shared" si="5"/>
        <v>0.009488792934583046</v>
      </c>
      <c r="AC56" s="1">
        <f t="shared" si="4"/>
        <v>9.324262369377596</v>
      </c>
      <c r="AD56" s="1">
        <v>12</v>
      </c>
    </row>
    <row r="57" spans="27:30" ht="12.75">
      <c r="AA57" s="7">
        <v>0.13</v>
      </c>
      <c r="AB57" s="20">
        <f t="shared" si="5"/>
        <v>0.0102368443581764</v>
      </c>
      <c r="AC57" s="1">
        <f t="shared" si="4"/>
        <v>11.703774750958837</v>
      </c>
      <c r="AD57" s="1">
        <v>13</v>
      </c>
    </row>
    <row r="58" spans="27:30" ht="12.75">
      <c r="AA58" s="7">
        <v>0.14</v>
      </c>
      <c r="AB58" s="20">
        <f t="shared" si="5"/>
        <v>0.010978851950173452</v>
      </c>
      <c r="AC58" s="1">
        <f t="shared" si="4"/>
        <v>14.024164478990599</v>
      </c>
      <c r="AD58" s="1">
        <v>14</v>
      </c>
    </row>
    <row r="59" spans="27:30" ht="12.75">
      <c r="AA59" s="7">
        <v>0.15</v>
      </c>
      <c r="AB59" s="20">
        <f t="shared" si="5"/>
        <v>0.01171491691985338</v>
      </c>
      <c r="AC59" s="1">
        <f t="shared" si="4"/>
        <v>16.28742423084454</v>
      </c>
      <c r="AD59" s="1">
        <v>15</v>
      </c>
    </row>
    <row r="60" spans="27:30" ht="12.75">
      <c r="AA60" s="1"/>
      <c r="AB60" s="1"/>
      <c r="AC60" s="1"/>
      <c r="AD60" s="1"/>
    </row>
    <row r="61" spans="27:30" ht="12.75">
      <c r="AA61" s="1"/>
      <c r="AB61" s="1"/>
      <c r="AC61" s="1"/>
      <c r="AD61" s="1"/>
    </row>
    <row r="62" spans="27:30" ht="12.75">
      <c r="AA62" s="1"/>
      <c r="AB62" s="1"/>
      <c r="AC62" s="1"/>
      <c r="AD62" s="1"/>
    </row>
    <row r="63" spans="27:30" ht="12.75">
      <c r="AA63" s="1"/>
      <c r="AB63" s="1" t="s">
        <v>46</v>
      </c>
      <c r="AC63" s="1" t="s">
        <v>47</v>
      </c>
      <c r="AD63" s="1"/>
    </row>
    <row r="64" spans="27:30" ht="12.75">
      <c r="AA64" s="1" t="s">
        <v>8</v>
      </c>
      <c r="AB64" s="20">
        <f>IRR(B10:Z10)</f>
        <v>0.006675308667418542</v>
      </c>
      <c r="AC64" s="20">
        <f>(1+AB64)^12-1</f>
        <v>0.08311107968204445</v>
      </c>
      <c r="AD64" s="1"/>
    </row>
  </sheetData>
  <sheetProtection/>
  <mergeCells count="1">
    <mergeCell ref="B1:Z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77"/>
  <sheetViews>
    <sheetView zoomScalePageLayoutView="0" workbookViewId="0" topLeftCell="A1">
      <selection activeCell="E20" sqref="E20"/>
    </sheetView>
  </sheetViews>
  <sheetFormatPr defaultColWidth="9.33203125" defaultRowHeight="12.75"/>
  <cols>
    <col min="2" max="2" width="10.16015625" style="0" bestFit="1" customWidth="1"/>
    <col min="3" max="3" width="14.66015625" style="0" customWidth="1"/>
    <col min="4" max="4" width="13.33203125" style="0" customWidth="1"/>
    <col min="5" max="5" width="16.5" style="0" customWidth="1"/>
    <col min="6" max="6" width="14.66015625" style="0" customWidth="1"/>
    <col min="7" max="7" width="14.5" style="0" customWidth="1"/>
  </cols>
  <sheetData>
    <row r="3" spans="2:6" ht="12.75">
      <c r="B3" s="21" t="s">
        <v>51</v>
      </c>
      <c r="C3" s="21" t="s">
        <v>17</v>
      </c>
      <c r="D3" s="21" t="s">
        <v>59</v>
      </c>
      <c r="F3">
        <v>-972600</v>
      </c>
    </row>
    <row r="4" spans="2:4" ht="12.75">
      <c r="B4" s="25">
        <v>39741</v>
      </c>
      <c r="C4">
        <v>-977600</v>
      </c>
      <c r="D4">
        <v>0</v>
      </c>
    </row>
    <row r="5" spans="2:4" ht="12.75">
      <c r="B5" s="25">
        <v>39984</v>
      </c>
      <c r="C5">
        <v>58750</v>
      </c>
      <c r="D5">
        <v>8</v>
      </c>
    </row>
    <row r="6" spans="2:4" ht="12.75">
      <c r="B6" s="25">
        <v>40349</v>
      </c>
      <c r="C6">
        <v>58750</v>
      </c>
      <c r="D6">
        <v>20</v>
      </c>
    </row>
    <row r="7" spans="2:4" ht="12.75">
      <c r="B7" s="25">
        <v>40714</v>
      </c>
      <c r="C7">
        <v>58750</v>
      </c>
      <c r="D7">
        <v>32</v>
      </c>
    </row>
    <row r="8" spans="2:4" ht="12.75">
      <c r="B8" s="25">
        <v>41080</v>
      </c>
      <c r="C8">
        <v>58750</v>
      </c>
      <c r="D8">
        <v>44</v>
      </c>
    </row>
    <row r="9" spans="2:4" ht="12.75">
      <c r="B9" s="28">
        <v>41445</v>
      </c>
      <c r="C9" s="21">
        <v>1058750</v>
      </c>
      <c r="D9" s="21">
        <v>56</v>
      </c>
    </row>
    <row r="10" spans="5:7" ht="12.75">
      <c r="E10" t="s">
        <v>53</v>
      </c>
      <c r="F10" t="s">
        <v>53</v>
      </c>
      <c r="G10" t="s">
        <v>55</v>
      </c>
    </row>
    <row r="11" spans="5:7" ht="12.75">
      <c r="E11" t="s">
        <v>52</v>
      </c>
      <c r="F11" t="s">
        <v>54</v>
      </c>
      <c r="G11" t="s">
        <v>58</v>
      </c>
    </row>
    <row r="12" spans="1:7" ht="12.75">
      <c r="A12">
        <v>0</v>
      </c>
      <c r="B12" s="18">
        <f>C4</f>
        <v>-977600</v>
      </c>
      <c r="C12">
        <v>0</v>
      </c>
      <c r="E12">
        <v>0</v>
      </c>
      <c r="F12">
        <f>((1+(E12/100))^(1/12))-1</f>
        <v>0</v>
      </c>
      <c r="G12" s="1">
        <f aca="true" t="shared" si="0" ref="G12:G22">($B$12+NPV(F12,$B$13:$B$71))/1000</f>
        <v>316.15</v>
      </c>
    </row>
    <row r="13" spans="1:9" ht="12.75">
      <c r="A13">
        <v>1</v>
      </c>
      <c r="B13" s="18">
        <v>0</v>
      </c>
      <c r="C13">
        <v>1</v>
      </c>
      <c r="E13">
        <v>1</v>
      </c>
      <c r="F13">
        <f aca="true" t="shared" si="1" ref="F13:F22">((1+(E13/100))^(1/12))-1</f>
        <v>0.0008295381143461622</v>
      </c>
      <c r="G13" s="1">
        <f t="shared" si="0"/>
        <v>263.11312460223587</v>
      </c>
      <c r="I13">
        <v>1</v>
      </c>
    </row>
    <row r="14" spans="1:11" ht="12.75">
      <c r="A14">
        <v>2</v>
      </c>
      <c r="B14" s="18">
        <v>0</v>
      </c>
      <c r="C14">
        <v>2</v>
      </c>
      <c r="E14">
        <v>2</v>
      </c>
      <c r="F14">
        <f t="shared" si="1"/>
        <v>0.0016515813019202241</v>
      </c>
      <c r="G14" s="1">
        <f t="shared" si="0"/>
        <v>212.87888060689042</v>
      </c>
      <c r="I14">
        <v>2</v>
      </c>
      <c r="K14" t="s">
        <v>0</v>
      </c>
    </row>
    <row r="15" spans="1:9" ht="12.75">
      <c r="A15">
        <v>3</v>
      </c>
      <c r="B15" s="18">
        <v>0</v>
      </c>
      <c r="C15">
        <v>3</v>
      </c>
      <c r="E15">
        <v>3</v>
      </c>
      <c r="F15">
        <f t="shared" si="1"/>
        <v>0.0024662697723036864</v>
      </c>
      <c r="G15" s="1">
        <f t="shared" si="0"/>
        <v>165.27192998972674</v>
      </c>
      <c r="I15">
        <v>3</v>
      </c>
    </row>
    <row r="16" spans="1:9" ht="12.75">
      <c r="A16">
        <v>4</v>
      </c>
      <c r="B16" s="18">
        <v>0</v>
      </c>
      <c r="C16">
        <v>4</v>
      </c>
      <c r="E16">
        <v>4</v>
      </c>
      <c r="F16">
        <f t="shared" si="1"/>
        <v>0.0032737397821989145</v>
      </c>
      <c r="G16" s="1">
        <f t="shared" si="0"/>
        <v>120.12950992278289</v>
      </c>
      <c r="I16">
        <v>4</v>
      </c>
    </row>
    <row r="17" spans="1:9" ht="12.75">
      <c r="A17">
        <v>5</v>
      </c>
      <c r="B17" s="18">
        <v>0</v>
      </c>
      <c r="C17">
        <v>5</v>
      </c>
      <c r="E17">
        <v>5</v>
      </c>
      <c r="F17">
        <f t="shared" si="1"/>
        <v>0.0040741237836483535</v>
      </c>
      <c r="G17" s="1">
        <f t="shared" si="0"/>
        <v>77.30041957061133</v>
      </c>
      <c r="I17">
        <v>5</v>
      </c>
    </row>
    <row r="18" spans="1:9" ht="12.75">
      <c r="A18">
        <v>6</v>
      </c>
      <c r="B18" s="18">
        <v>0</v>
      </c>
      <c r="C18">
        <v>6</v>
      </c>
      <c r="E18">
        <v>6</v>
      </c>
      <c r="F18">
        <f t="shared" si="1"/>
        <v>0.004867550565343048</v>
      </c>
      <c r="G18" s="1">
        <f t="shared" si="0"/>
        <v>36.64409726162813</v>
      </c>
      <c r="I18">
        <v>6</v>
      </c>
    </row>
    <row r="19" spans="1:14" ht="12.75">
      <c r="A19">
        <v>7</v>
      </c>
      <c r="B19" s="18">
        <v>0</v>
      </c>
      <c r="C19">
        <v>7</v>
      </c>
      <c r="E19">
        <v>7</v>
      </c>
      <c r="F19">
        <f t="shared" si="1"/>
        <v>0.005654145387405274</v>
      </c>
      <c r="G19" s="7">
        <f t="shared" si="0"/>
        <v>-1.970220788946026</v>
      </c>
      <c r="I19">
        <v>7</v>
      </c>
      <c r="N19" s="1">
        <f>(I19+NPV(M19,I20:I85))/1000</f>
        <v>0.034</v>
      </c>
    </row>
    <row r="20" spans="1:9" ht="12.75">
      <c r="A20">
        <v>8</v>
      </c>
      <c r="B20" s="18">
        <f>C5</f>
        <v>58750</v>
      </c>
      <c r="C20">
        <v>8</v>
      </c>
      <c r="E20">
        <v>8</v>
      </c>
      <c r="F20">
        <f t="shared" si="1"/>
        <v>0.00643403011000343</v>
      </c>
      <c r="G20" s="1">
        <f t="shared" si="0"/>
        <v>-38.664268093571884</v>
      </c>
      <c r="I20">
        <v>8</v>
      </c>
    </row>
    <row r="21" spans="1:9" ht="12.75">
      <c r="A21">
        <v>9</v>
      </c>
      <c r="B21" s="18">
        <v>0</v>
      </c>
      <c r="C21">
        <v>9</v>
      </c>
      <c r="E21">
        <v>9</v>
      </c>
      <c r="F21">
        <f t="shared" si="1"/>
        <v>0.007207323316136716</v>
      </c>
      <c r="G21" s="1">
        <f t="shared" si="0"/>
        <v>-73.55144890564331</v>
      </c>
      <c r="I21">
        <v>9</v>
      </c>
    </row>
    <row r="22" spans="1:9" ht="12.75">
      <c r="A22">
        <v>10</v>
      </c>
      <c r="B22" s="18">
        <v>0</v>
      </c>
      <c r="C22">
        <v>10</v>
      </c>
      <c r="E22">
        <v>10</v>
      </c>
      <c r="F22">
        <f t="shared" si="1"/>
        <v>0.007974140428903764</v>
      </c>
      <c r="G22" s="1">
        <f t="shared" si="0"/>
        <v>-106.73747895844537</v>
      </c>
      <c r="I22">
        <v>10</v>
      </c>
    </row>
    <row r="23" spans="1:3" ht="12.75">
      <c r="A23">
        <v>11</v>
      </c>
      <c r="B23" s="18">
        <v>0</v>
      </c>
      <c r="C23">
        <v>11</v>
      </c>
    </row>
    <row r="24" spans="1:5" ht="12.75">
      <c r="A24">
        <v>12</v>
      </c>
      <c r="B24" s="18">
        <v>0</v>
      </c>
      <c r="C24">
        <v>12</v>
      </c>
      <c r="D24" t="s">
        <v>56</v>
      </c>
      <c r="E24" s="26" t="e">
        <f>IRR(B12:B68)</f>
        <v>#NUM!</v>
      </c>
    </row>
    <row r="25" spans="1:5" ht="12.75">
      <c r="A25">
        <v>13</v>
      </c>
      <c r="B25" s="18">
        <v>0</v>
      </c>
      <c r="C25">
        <v>13</v>
      </c>
      <c r="D25" t="s">
        <v>57</v>
      </c>
      <c r="E25" t="e">
        <f>((1+E24)^12)-1</f>
        <v>#NUM!</v>
      </c>
    </row>
    <row r="26" spans="1:13" ht="12.75">
      <c r="A26">
        <v>14</v>
      </c>
      <c r="B26" s="18">
        <v>0</v>
      </c>
      <c r="C26">
        <v>14</v>
      </c>
      <c r="M26" t="s">
        <v>0</v>
      </c>
    </row>
    <row r="27" spans="1:3" ht="12.75">
      <c r="A27">
        <v>15</v>
      </c>
      <c r="B27" s="18">
        <v>0</v>
      </c>
      <c r="C27">
        <v>15</v>
      </c>
    </row>
    <row r="28" spans="1:6" ht="12.75">
      <c r="A28">
        <v>16</v>
      </c>
      <c r="B28" s="18">
        <v>0</v>
      </c>
      <c r="C28">
        <v>16</v>
      </c>
      <c r="F28" t="s">
        <v>0</v>
      </c>
    </row>
    <row r="29" spans="1:3" ht="12.75">
      <c r="A29">
        <v>17</v>
      </c>
      <c r="B29" s="18">
        <v>0</v>
      </c>
      <c r="C29">
        <v>17</v>
      </c>
    </row>
    <row r="30" spans="1:6" ht="12.75">
      <c r="A30">
        <v>18</v>
      </c>
      <c r="B30" s="18">
        <v>0</v>
      </c>
      <c r="C30">
        <v>18</v>
      </c>
      <c r="F30" t="s">
        <v>0</v>
      </c>
    </row>
    <row r="31" spans="1:3" ht="12.75">
      <c r="A31">
        <v>19</v>
      </c>
      <c r="B31" s="18">
        <v>0</v>
      </c>
      <c r="C31">
        <v>19</v>
      </c>
    </row>
    <row r="32" spans="1:3" ht="12.75">
      <c r="A32">
        <v>20</v>
      </c>
      <c r="B32" s="18">
        <f>C6</f>
        <v>58750</v>
      </c>
      <c r="C32">
        <v>20</v>
      </c>
    </row>
    <row r="33" spans="1:3" ht="12.75">
      <c r="A33">
        <v>21</v>
      </c>
      <c r="B33" s="18">
        <v>0</v>
      </c>
      <c r="C33">
        <v>21</v>
      </c>
    </row>
    <row r="34" spans="1:3" ht="12.75">
      <c r="A34">
        <v>22</v>
      </c>
      <c r="B34" s="18">
        <v>0</v>
      </c>
      <c r="C34">
        <v>22</v>
      </c>
    </row>
    <row r="35" spans="1:3" ht="12.75">
      <c r="A35">
        <v>23</v>
      </c>
      <c r="B35" s="18">
        <v>0</v>
      </c>
      <c r="C35">
        <v>23</v>
      </c>
    </row>
    <row r="36" spans="1:5" ht="12.75">
      <c r="A36">
        <v>24</v>
      </c>
      <c r="B36" s="18">
        <v>0</v>
      </c>
      <c r="C36">
        <v>24</v>
      </c>
      <c r="E36" t="s">
        <v>0</v>
      </c>
    </row>
    <row r="37" spans="1:3" ht="12.75">
      <c r="A37">
        <v>25</v>
      </c>
      <c r="B37" s="18">
        <v>0</v>
      </c>
      <c r="C37">
        <v>25</v>
      </c>
    </row>
    <row r="38" spans="1:3" ht="12.75">
      <c r="A38">
        <v>26</v>
      </c>
      <c r="B38" s="18">
        <v>0</v>
      </c>
      <c r="C38">
        <v>26</v>
      </c>
    </row>
    <row r="39" spans="1:3" ht="12.75">
      <c r="A39">
        <v>27</v>
      </c>
      <c r="B39" s="18">
        <v>0</v>
      </c>
      <c r="C39">
        <v>27</v>
      </c>
    </row>
    <row r="40" spans="1:5" ht="12.75">
      <c r="A40">
        <v>28</v>
      </c>
      <c r="B40" s="18">
        <v>0</v>
      </c>
      <c r="C40">
        <v>28</v>
      </c>
      <c r="E40" t="s">
        <v>0</v>
      </c>
    </row>
    <row r="41" spans="1:3" ht="12.75">
      <c r="A41">
        <v>29</v>
      </c>
      <c r="B41" s="18">
        <v>0</v>
      </c>
      <c r="C41">
        <v>29</v>
      </c>
    </row>
    <row r="42" spans="1:3" ht="12.75">
      <c r="A42">
        <v>30</v>
      </c>
      <c r="B42" s="18">
        <v>0</v>
      </c>
      <c r="C42">
        <v>30</v>
      </c>
    </row>
    <row r="43" spans="1:3" ht="12.75">
      <c r="A43">
        <v>31</v>
      </c>
      <c r="B43" s="18">
        <v>0</v>
      </c>
      <c r="C43">
        <v>31</v>
      </c>
    </row>
    <row r="44" spans="1:3" ht="12.75">
      <c r="A44">
        <v>32</v>
      </c>
      <c r="B44" s="18">
        <f>C7</f>
        <v>58750</v>
      </c>
      <c r="C44">
        <v>32</v>
      </c>
    </row>
    <row r="45" spans="1:3" ht="12.75">
      <c r="A45">
        <v>33</v>
      </c>
      <c r="B45" s="18">
        <v>0</v>
      </c>
      <c r="C45">
        <v>33</v>
      </c>
    </row>
    <row r="46" spans="1:3" ht="12.75">
      <c r="A46">
        <v>34</v>
      </c>
      <c r="B46" s="18">
        <v>0</v>
      </c>
      <c r="C46">
        <v>34</v>
      </c>
    </row>
    <row r="47" spans="1:3" ht="12.75">
      <c r="A47">
        <v>35</v>
      </c>
      <c r="B47" s="18">
        <v>0</v>
      </c>
      <c r="C47">
        <v>35</v>
      </c>
    </row>
    <row r="48" spans="1:3" ht="12.75">
      <c r="A48">
        <v>36</v>
      </c>
      <c r="B48" s="18">
        <v>0</v>
      </c>
      <c r="C48">
        <v>36</v>
      </c>
    </row>
    <row r="49" spans="1:3" ht="12.75">
      <c r="A49">
        <v>37</v>
      </c>
      <c r="B49" s="18">
        <v>0</v>
      </c>
      <c r="C49">
        <v>37</v>
      </c>
    </row>
    <row r="50" spans="1:3" ht="12.75">
      <c r="A50">
        <v>38</v>
      </c>
      <c r="B50" s="18">
        <v>0</v>
      </c>
      <c r="C50">
        <v>38</v>
      </c>
    </row>
    <row r="51" spans="1:11" ht="12.75">
      <c r="A51">
        <v>39</v>
      </c>
      <c r="B51" s="18">
        <v>0</v>
      </c>
      <c r="C51">
        <v>39</v>
      </c>
      <c r="K51" t="s">
        <v>0</v>
      </c>
    </row>
    <row r="52" spans="1:3" ht="12.75">
      <c r="A52">
        <v>40</v>
      </c>
      <c r="B52" s="18">
        <v>0</v>
      </c>
      <c r="C52">
        <v>40</v>
      </c>
    </row>
    <row r="53" spans="1:3" ht="12.75">
      <c r="A53">
        <v>41</v>
      </c>
      <c r="B53" s="18">
        <v>0</v>
      </c>
      <c r="C53">
        <v>41</v>
      </c>
    </row>
    <row r="54" spans="1:3" ht="12.75">
      <c r="A54">
        <v>42</v>
      </c>
      <c r="B54" s="18">
        <v>0</v>
      </c>
      <c r="C54">
        <v>42</v>
      </c>
    </row>
    <row r="55" spans="1:3" ht="12.75">
      <c r="A55">
        <v>43</v>
      </c>
      <c r="B55" s="18">
        <v>0</v>
      </c>
      <c r="C55">
        <v>43</v>
      </c>
    </row>
    <row r="56" spans="1:3" ht="12.75">
      <c r="A56">
        <v>44</v>
      </c>
      <c r="B56" s="18">
        <f>C8</f>
        <v>58750</v>
      </c>
      <c r="C56">
        <v>44</v>
      </c>
    </row>
    <row r="57" spans="1:3" ht="12.75">
      <c r="A57">
        <v>45</v>
      </c>
      <c r="B57" s="18">
        <v>0</v>
      </c>
      <c r="C57">
        <v>45</v>
      </c>
    </row>
    <row r="58" spans="1:3" ht="12.75">
      <c r="A58">
        <v>46</v>
      </c>
      <c r="B58" s="18">
        <v>0</v>
      </c>
      <c r="C58">
        <v>46</v>
      </c>
    </row>
    <row r="59" spans="1:3" ht="12.75">
      <c r="A59">
        <v>47</v>
      </c>
      <c r="B59" s="18">
        <v>0</v>
      </c>
      <c r="C59">
        <v>47</v>
      </c>
    </row>
    <row r="60" spans="1:3" ht="12.75">
      <c r="A60">
        <v>48</v>
      </c>
      <c r="B60" s="18">
        <v>0</v>
      </c>
      <c r="C60">
        <v>48</v>
      </c>
    </row>
    <row r="61" spans="1:3" ht="12.75">
      <c r="A61">
        <v>49</v>
      </c>
      <c r="B61" s="18">
        <v>0</v>
      </c>
      <c r="C61">
        <v>49</v>
      </c>
    </row>
    <row r="62" spans="1:3" ht="12.75">
      <c r="A62">
        <v>50</v>
      </c>
      <c r="B62" s="18">
        <v>0</v>
      </c>
      <c r="C62">
        <v>50</v>
      </c>
    </row>
    <row r="63" spans="1:3" ht="12.75">
      <c r="A63">
        <v>51</v>
      </c>
      <c r="B63" s="18">
        <v>0</v>
      </c>
      <c r="C63">
        <v>51</v>
      </c>
    </row>
    <row r="64" spans="1:3" ht="12.75">
      <c r="A64">
        <v>52</v>
      </c>
      <c r="B64" s="18">
        <v>0</v>
      </c>
      <c r="C64">
        <v>52</v>
      </c>
    </row>
    <row r="65" spans="1:3" ht="12.75">
      <c r="A65">
        <v>53</v>
      </c>
      <c r="B65" s="18">
        <v>0</v>
      </c>
      <c r="C65">
        <v>53</v>
      </c>
    </row>
    <row r="66" spans="1:3" ht="12.75">
      <c r="A66">
        <v>54</v>
      </c>
      <c r="B66" s="18">
        <v>0</v>
      </c>
      <c r="C66">
        <v>54</v>
      </c>
    </row>
    <row r="67" spans="1:3" ht="12.75">
      <c r="A67">
        <v>55</v>
      </c>
      <c r="B67" s="18">
        <v>0</v>
      </c>
      <c r="C67">
        <v>55</v>
      </c>
    </row>
    <row r="68" spans="1:3" ht="12.75">
      <c r="A68" s="21">
        <v>56</v>
      </c>
      <c r="B68" s="27">
        <f>C9</f>
        <v>1058750</v>
      </c>
      <c r="C68" s="21">
        <v>56</v>
      </c>
    </row>
    <row r="75" ht="12.75">
      <c r="B75" s="18"/>
    </row>
    <row r="76" ht="12.75">
      <c r="B76" s="18"/>
    </row>
    <row r="77" ht="12.75">
      <c r="B7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Handelshøyskolen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FAG86009</cp:lastModifiedBy>
  <cp:lastPrinted>1997-10-16T21:45:42Z</cp:lastPrinted>
  <dcterms:created xsi:type="dcterms:W3CDTF">1997-10-16T14:06:17Z</dcterms:created>
  <dcterms:modified xsi:type="dcterms:W3CDTF">2010-05-21T10:18:43Z</dcterms:modified>
  <cp:category/>
  <cp:version/>
  <cp:contentType/>
  <cp:contentStatus/>
</cp:coreProperties>
</file>