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Tabell 6.2" sheetId="1" r:id="rId1"/>
    <sheet name="Tabell 6.3" sheetId="2" r:id="rId2"/>
    <sheet name="Figur 6.2" sheetId="3" r:id="rId3"/>
    <sheet name="Figur 6.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 xml:space="preserve">Følsomhetsanalyse av produktprisens beydning for årlig inntjening, internrente og nåverdi. Tall med fet skrift er inngangsdata. Modellen brukes i tabell 6.2.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regnearket viser samme resultat som i tabell 6.2. Eneste forskjell er at prisendringen her også vises i prosent.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er en grafisk fremstilling av tabell 6.3.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Stjernediagram basert på usikker pris, volum, levetid, faste kostnader og variable enhetskostnader. Tall i fet skrift er inngangsdata. Modellen brukes i figur 6.3.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<sst xmlns="http://schemas.openxmlformats.org/spreadsheetml/2006/main" count="59" uniqueCount="44">
  <si>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 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</si>
  <si>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</si>
  <si>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</si>
  <si>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</si>
  <si>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</si>
  <si>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</si>
  <si>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</si>
  <si>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</si>
  <si>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</si>
  <si>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</si>
  <si>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DB</t>
  </si>
  <si>
    <t>Faste utbetalinger</t>
  </si>
  <si>
    <t>I tusen</t>
  </si>
  <si>
    <t>Salgsvolum, tusen enheter/år</t>
  </si>
  <si>
    <t>Investering, 1000 kr</t>
  </si>
  <si>
    <t>Faste kostnader, tusen kr/år</t>
  </si>
  <si>
    <t>Basistilfellet</t>
  </si>
  <si>
    <t>Alternative priser</t>
  </si>
  <si>
    <t>Pris (kr)</t>
  </si>
  <si>
    <t>Nåverdi (tusen kr)</t>
  </si>
  <si>
    <t>Endring fra basis</t>
  </si>
  <si>
    <t>Variabel</t>
  </si>
  <si>
    <t>Pris, kr</t>
  </si>
  <si>
    <t>VEK, kr</t>
  </si>
  <si>
    <t>Volum, 1000 enheter</t>
  </si>
  <si>
    <t xml:space="preserve">Investering, 1 000 kr. </t>
  </si>
  <si>
    <t>Planhorisont, år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</si>
  <si>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</si>
  <si>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</si>
  <si>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</si>
  <si>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</si>
  <si>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</si>
  <si>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</si>
  <si>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</si>
  <si>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</si>
  <si>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</si>
  <si>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År</t>
  </si>
  <si>
    <t>Basisnåverdi; 1 000 kr.</t>
  </si>
  <si>
    <t>Årlig nettoinntjening (tusen)</t>
  </si>
  <si>
    <t>Nåverdi (tusen)</t>
  </si>
  <si>
    <t>Nåverdi</t>
  </si>
  <si>
    <t>Kapitalkostnad</t>
  </si>
  <si>
    <t>Likv.res. pr. år, 1 000kr.</t>
  </si>
  <si>
    <t xml:space="preserve">Betalbare faste, 1 000 kr.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</si>
</sst>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9" fontId="5" fillId="0" borderId="0" xfId="0" applyNumberFormat="1" applyFont="1" applyAlignment="1">
      <alignment/>
    </xf>
    <xf numFmtId="1" fontId="5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9" fontId="5" fillId="0" borderId="0" xfId="46" applyFont="1" applyAlignment="1">
      <alignment horizontal="right"/>
    </xf>
    <xf numFmtId="4" fontId="4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45"/>
          <c:w val="0.9595"/>
          <c:h val="0.80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6.2'!$B$8:$F$8</c:f>
              <c:numCache/>
            </c:numRef>
          </c:cat>
          <c:val>
            <c:numRef>
              <c:f>'Figur 6.2'!$B$6:$F$6</c:f>
              <c:numCache/>
            </c:numRef>
          </c:val>
          <c:smooth val="0"/>
        </c:ser>
        <c:marker val="1"/>
        <c:axId val="8240465"/>
        <c:axId val="7055322"/>
      </c:lineChart>
      <c:catAx>
        <c:axId val="824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 prisendring fra basis</a:t>
                </a:r>
              </a:p>
            </c:rich>
          </c:tx>
          <c:layout>
            <c:manualLayout>
              <c:xMode val="factor"/>
              <c:yMode val="factor"/>
              <c:x val="-0.004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0465"/>
        <c:crossesAt val="1"/>
        <c:crossBetween val="midCat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4375"/>
          <c:w val="0.652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'Figur 6.3'!$E$4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6.3'!$D$5:$D$9</c:f>
              <c:numCache/>
            </c:numRef>
          </c:cat>
          <c:val>
            <c:numRef>
              <c:f>'Figur 6.3'!$E$5:$E$9</c:f>
              <c:numCache/>
            </c:numRef>
          </c:val>
          <c:smooth val="0"/>
        </c:ser>
        <c:ser>
          <c:idx val="1"/>
          <c:order val="1"/>
          <c:tx>
            <c:strRef>
              <c:f>'Figur 6.3'!$G$4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'Figur 6.3'!$G$5:$G$9</c:f>
              <c:numCache/>
            </c:numRef>
          </c:val>
          <c:smooth val="0"/>
        </c:ser>
        <c:ser>
          <c:idx val="2"/>
          <c:order val="2"/>
          <c:tx>
            <c:strRef>
              <c:f>'Figur 6.3'!$I$4</c:f>
              <c:strCache>
                <c:ptCount val="1"/>
                <c:pt idx="0">
                  <c:v>Levetid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 6.3'!$I$5:$I$9</c:f>
              <c:numCache/>
            </c:numRef>
          </c:val>
          <c:smooth val="0"/>
        </c:ser>
        <c:ser>
          <c:idx val="3"/>
          <c:order val="3"/>
          <c:tx>
            <c:strRef>
              <c:f>'Figur 6.3'!$H$4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'Figur 6.3'!$H$5:$H$9</c:f>
              <c:numCache/>
            </c:numRef>
          </c:val>
          <c:smooth val="0"/>
        </c:ser>
        <c:ser>
          <c:idx val="4"/>
          <c:order val="4"/>
          <c:tx>
            <c:strRef>
              <c:f>'Figur 6.3'!$F$4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'Figur 6.3'!$F$5:$F$9</c:f>
              <c:numCache/>
            </c:numRef>
          </c:val>
          <c:smooth val="0"/>
        </c:ser>
        <c:marker val="1"/>
        <c:axId val="63497899"/>
        <c:axId val="34610180"/>
      </c:line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10180"/>
        <c:crosses val="autoZero"/>
        <c:auto val="0"/>
        <c:lblOffset val="100"/>
        <c:tickLblSkip val="1"/>
        <c:noMultiLvlLbl val="0"/>
      </c:catAx>
      <c:valAx>
        <c:axId val="34610180"/>
        <c:scaling>
          <c:orientation val="minMax"/>
          <c:max val="2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78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6975"/>
          <c:w val="0.17375"/>
          <c:h val="0.25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114300</xdr:rowOff>
    </xdr:from>
    <xdr:to>
      <xdr:col>7</xdr:col>
      <xdr:colOff>409575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133350" y="1466850"/>
        <a:ext cx="4467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161925</xdr:rowOff>
    </xdr:from>
    <xdr:to>
      <xdr:col>13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323850" y="2838450"/>
        <a:ext cx="9239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24.421875" style="3" customWidth="1"/>
    <col min="2" max="2" width="8.8515625" style="2" customWidth="1"/>
    <col min="3" max="3" width="9.421875" style="2" customWidth="1"/>
    <col min="4" max="7" width="9.140625" style="2" customWidth="1"/>
    <col min="8" max="16384" width="9.140625" style="3" customWidth="1"/>
  </cols>
  <sheetData>
    <row r="1" ht="15">
      <c r="A1" s="1" t="s">
        <v>35</v>
      </c>
    </row>
    <row r="2" ht="15">
      <c r="A2" s="4"/>
    </row>
    <row r="3" ht="15">
      <c r="A3" s="4"/>
    </row>
    <row r="4" spans="1:2" ht="15">
      <c r="A4" s="5" t="s">
        <v>4</v>
      </c>
      <c r="B4" s="6">
        <v>200</v>
      </c>
    </row>
    <row r="5" spans="1:2" ht="15">
      <c r="A5" s="5" t="s">
        <v>5</v>
      </c>
      <c r="B5" s="6">
        <v>100</v>
      </c>
    </row>
    <row r="6" spans="1:2" ht="15">
      <c r="A6" s="5" t="s">
        <v>15</v>
      </c>
      <c r="B6" s="7">
        <v>120</v>
      </c>
    </row>
    <row r="7" spans="1:2" ht="15">
      <c r="A7" s="5" t="s">
        <v>13</v>
      </c>
      <c r="B7" s="7">
        <v>5</v>
      </c>
    </row>
    <row r="8" spans="1:2" ht="15">
      <c r="A8" s="5" t="s">
        <v>14</v>
      </c>
      <c r="B8" s="7">
        <v>1250</v>
      </c>
    </row>
    <row r="9" spans="1:9" ht="15">
      <c r="A9" s="5" t="s">
        <v>6</v>
      </c>
      <c r="B9" s="6">
        <v>5</v>
      </c>
      <c r="I9" s="3" t="s">
        <v>0</v>
      </c>
    </row>
    <row r="10" spans="1:2" ht="15">
      <c r="A10" s="5" t="s">
        <v>7</v>
      </c>
      <c r="B10" s="6">
        <v>3</v>
      </c>
    </row>
    <row r="11" spans="1:2" ht="15">
      <c r="A11" s="5"/>
      <c r="B11" s="6"/>
    </row>
    <row r="12" spans="1:7" ht="15">
      <c r="A12" s="8" t="s">
        <v>16</v>
      </c>
      <c r="B12" s="31" t="s">
        <v>36</v>
      </c>
      <c r="C12" s="31"/>
      <c r="D12" s="31"/>
      <c r="E12" s="31"/>
      <c r="F12" s="31"/>
      <c r="G12" s="31"/>
    </row>
    <row r="13" spans="1:7" ht="15">
      <c r="A13" s="9" t="s">
        <v>12</v>
      </c>
      <c r="B13" s="10">
        <v>0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</row>
    <row r="14" spans="1:7" ht="15">
      <c r="A14" s="3" t="s">
        <v>8</v>
      </c>
      <c r="C14" s="2">
        <f>B4*B7</f>
        <v>1000</v>
      </c>
      <c r="D14" s="2">
        <f aca="true" t="shared" si="0" ref="D14:G15">C14</f>
        <v>1000</v>
      </c>
      <c r="E14" s="2">
        <f t="shared" si="0"/>
        <v>1000</v>
      </c>
      <c r="F14" s="2">
        <f t="shared" si="0"/>
        <v>1000</v>
      </c>
      <c r="G14" s="2">
        <f t="shared" si="0"/>
        <v>1000</v>
      </c>
    </row>
    <row r="15" spans="1:7" ht="15">
      <c r="A15" s="3" t="s">
        <v>9</v>
      </c>
      <c r="C15" s="2">
        <f>-B5*B7</f>
        <v>-500</v>
      </c>
      <c r="D15" s="2">
        <f t="shared" si="0"/>
        <v>-500</v>
      </c>
      <c r="E15" s="2">
        <f t="shared" si="0"/>
        <v>-500</v>
      </c>
      <c r="F15" s="2">
        <f t="shared" si="0"/>
        <v>-500</v>
      </c>
      <c r="G15" s="2">
        <f t="shared" si="0"/>
        <v>-500</v>
      </c>
    </row>
    <row r="16" spans="1:7" ht="15">
      <c r="A16" s="3" t="s">
        <v>10</v>
      </c>
      <c r="C16" s="2">
        <f>C14+C15</f>
        <v>500</v>
      </c>
      <c r="D16" s="2">
        <f>D14+D15</f>
        <v>500</v>
      </c>
      <c r="E16" s="2">
        <f>E14+E15</f>
        <v>500</v>
      </c>
      <c r="F16" s="2">
        <f>F14+F15</f>
        <v>500</v>
      </c>
      <c r="G16" s="2">
        <f>G14+G15</f>
        <v>500</v>
      </c>
    </row>
    <row r="17" spans="1:7" ht="15">
      <c r="A17" s="3" t="s">
        <v>11</v>
      </c>
      <c r="C17" s="2">
        <f>-B6</f>
        <v>-120</v>
      </c>
      <c r="D17" s="2">
        <f>C17</f>
        <v>-120</v>
      </c>
      <c r="E17" s="2">
        <f>D17</f>
        <v>-120</v>
      </c>
      <c r="F17" s="2">
        <f>E17</f>
        <v>-120</v>
      </c>
      <c r="G17" s="2">
        <f>F17</f>
        <v>-120</v>
      </c>
    </row>
    <row r="18" spans="1:2" ht="15">
      <c r="A18" s="3" t="s">
        <v>3</v>
      </c>
      <c r="B18" s="2">
        <f>-B8</f>
        <v>-1250</v>
      </c>
    </row>
    <row r="19" spans="1:7" ht="15.75" thickBot="1">
      <c r="A19" s="11" t="s">
        <v>1</v>
      </c>
      <c r="B19" s="12">
        <f aca="true" t="shared" si="1" ref="B19:G19">B16+B17+B18</f>
        <v>-1250</v>
      </c>
      <c r="C19" s="12">
        <f t="shared" si="1"/>
        <v>380</v>
      </c>
      <c r="D19" s="12">
        <f t="shared" si="1"/>
        <v>380</v>
      </c>
      <c r="E19" s="12">
        <f t="shared" si="1"/>
        <v>380</v>
      </c>
      <c r="F19" s="12">
        <f t="shared" si="1"/>
        <v>380</v>
      </c>
      <c r="G19" s="12">
        <f t="shared" si="1"/>
        <v>380</v>
      </c>
    </row>
    <row r="20" spans="1:2" ht="15.75" thickTop="1">
      <c r="A20" s="3" t="s">
        <v>40</v>
      </c>
      <c r="B20" s="2">
        <f>B19+NPV(B10/100,C19:G19)</f>
        <v>490.28873113392274</v>
      </c>
    </row>
    <row r="21" spans="1:2" ht="15">
      <c r="A21" s="3" t="s">
        <v>2</v>
      </c>
      <c r="B21" s="13">
        <f>IRR(B19:G19)</f>
        <v>0.15802006926287313</v>
      </c>
    </row>
    <row r="22" ht="15">
      <c r="B22" s="13"/>
    </row>
    <row r="24" spans="1:6" ht="15">
      <c r="A24" s="8" t="s">
        <v>17</v>
      </c>
      <c r="B24" s="31" t="s">
        <v>18</v>
      </c>
      <c r="C24" s="31"/>
      <c r="D24" s="31"/>
      <c r="E24" s="31"/>
      <c r="F24" s="31"/>
    </row>
    <row r="25" spans="1:6" ht="15">
      <c r="A25" s="9"/>
      <c r="B25" s="10">
        <v>160</v>
      </c>
      <c r="C25" s="10">
        <v>180</v>
      </c>
      <c r="D25" s="10">
        <v>200</v>
      </c>
      <c r="E25" s="10">
        <v>220</v>
      </c>
      <c r="F25" s="10">
        <v>240</v>
      </c>
    </row>
    <row r="26" spans="1:6" ht="15">
      <c r="A26" s="3" t="s">
        <v>38</v>
      </c>
      <c r="B26" s="2">
        <f>(B25-$B$5)*$B$7-$B$6</f>
        <v>180</v>
      </c>
      <c r="C26" s="2">
        <f>(C25-$B$5)*$B$7-$B$6</f>
        <v>280</v>
      </c>
      <c r="D26" s="2">
        <f>(D25-$B$5)*$B$7-$B$6</f>
        <v>380</v>
      </c>
      <c r="E26" s="2">
        <f>(E25-$B$5)*$B$7-$B$6</f>
        <v>480</v>
      </c>
      <c r="F26" s="2">
        <f>(F25-$B$5)*$B$7-$B$6</f>
        <v>580</v>
      </c>
    </row>
    <row r="27" spans="1:6" ht="15">
      <c r="A27" s="3" t="s">
        <v>2</v>
      </c>
      <c r="B27" s="14">
        <f>IRR(B30:B35)</f>
        <v>-0.10037792352000195</v>
      </c>
      <c r="C27" s="14">
        <f>IRR(C30:C35)</f>
        <v>0.039005620224279405</v>
      </c>
      <c r="D27" s="14">
        <f>IRR(D30:D35)</f>
        <v>0.15802006926287313</v>
      </c>
      <c r="E27" s="14">
        <f>IRR(E30:E35)</f>
        <v>0.2658570040638396</v>
      </c>
      <c r="F27" s="14">
        <f>IRR(F30:F35)</f>
        <v>0.3666863729364273</v>
      </c>
    </row>
    <row r="28" spans="1:8" ht="15.75" thickBot="1">
      <c r="A28" s="11" t="s">
        <v>39</v>
      </c>
      <c r="B28" s="12">
        <f>B30+NPV($B$10/100,B31:B35)</f>
        <v>-425.6527063049839</v>
      </c>
      <c r="C28" s="12">
        <f>C30+NPV($B$10/100,C31:C35)</f>
        <v>32.31801241446965</v>
      </c>
      <c r="D28" s="12">
        <f>D30+NPV($B$10/100,D31:D35)</f>
        <v>490.28873113392274</v>
      </c>
      <c r="E28" s="12">
        <f>E30+NPV($B$10/100,E31:E35)</f>
        <v>948.2594498533758</v>
      </c>
      <c r="F28" s="12">
        <f>F30+NPV($B$10/100,F31:F35)</f>
        <v>1406.2301685728298</v>
      </c>
      <c r="H28" s="3" t="s">
        <v>0</v>
      </c>
    </row>
    <row r="29" ht="15.75" thickTop="1"/>
    <row r="30" spans="2:8" ht="15">
      <c r="B30" s="2">
        <f>-$B$8</f>
        <v>-1250</v>
      </c>
      <c r="C30" s="2">
        <f>-$B$8</f>
        <v>-1250</v>
      </c>
      <c r="D30" s="2">
        <f>-$B$8</f>
        <v>-1250</v>
      </c>
      <c r="E30" s="2">
        <f>-$B$8</f>
        <v>-1250</v>
      </c>
      <c r="F30" s="2">
        <f>-$B$8</f>
        <v>-1250</v>
      </c>
      <c r="H30" s="3" t="s">
        <v>0</v>
      </c>
    </row>
    <row r="31" spans="2:6" ht="15">
      <c r="B31" s="2">
        <f>B26</f>
        <v>180</v>
      </c>
      <c r="C31" s="2">
        <f>C26</f>
        <v>280</v>
      </c>
      <c r="D31" s="2">
        <f>D26</f>
        <v>380</v>
      </c>
      <c r="E31" s="2">
        <f>E26</f>
        <v>480</v>
      </c>
      <c r="F31" s="2">
        <f>F26</f>
        <v>580</v>
      </c>
    </row>
    <row r="32" spans="2:9" ht="15">
      <c r="B32" s="2">
        <f>B31</f>
        <v>180</v>
      </c>
      <c r="C32" s="2">
        <f aca="true" t="shared" si="2" ref="C32:F35">C31</f>
        <v>280</v>
      </c>
      <c r="D32" s="2">
        <f t="shared" si="2"/>
        <v>380</v>
      </c>
      <c r="E32" s="2">
        <f t="shared" si="2"/>
        <v>480</v>
      </c>
      <c r="F32" s="2">
        <f t="shared" si="2"/>
        <v>580</v>
      </c>
      <c r="I32" s="3" t="s">
        <v>0</v>
      </c>
    </row>
    <row r="33" spans="2:11" ht="15">
      <c r="B33" s="2">
        <f>B32</f>
        <v>180</v>
      </c>
      <c r="C33" s="2">
        <f t="shared" si="2"/>
        <v>280</v>
      </c>
      <c r="D33" s="2">
        <f t="shared" si="2"/>
        <v>380</v>
      </c>
      <c r="E33" s="2">
        <f t="shared" si="2"/>
        <v>480</v>
      </c>
      <c r="F33" s="2">
        <f t="shared" si="2"/>
        <v>580</v>
      </c>
      <c r="K33" s="3" t="s">
        <v>0</v>
      </c>
    </row>
    <row r="34" spans="2:11" ht="15">
      <c r="B34" s="2">
        <f>B33</f>
        <v>180</v>
      </c>
      <c r="C34" s="2">
        <f t="shared" si="2"/>
        <v>280</v>
      </c>
      <c r="D34" s="2">
        <f t="shared" si="2"/>
        <v>380</v>
      </c>
      <c r="E34" s="2">
        <f t="shared" si="2"/>
        <v>480</v>
      </c>
      <c r="F34" s="2">
        <f t="shared" si="2"/>
        <v>580</v>
      </c>
      <c r="K34" s="3" t="s">
        <v>0</v>
      </c>
    </row>
    <row r="35" spans="2:10" ht="15">
      <c r="B35" s="2">
        <f>B34</f>
        <v>180</v>
      </c>
      <c r="C35" s="2">
        <f t="shared" si="2"/>
        <v>280</v>
      </c>
      <c r="D35" s="2">
        <f t="shared" si="2"/>
        <v>380</v>
      </c>
      <c r="E35" s="2">
        <f t="shared" si="2"/>
        <v>480</v>
      </c>
      <c r="F35" s="2">
        <f t="shared" si="2"/>
        <v>580</v>
      </c>
      <c r="J35" s="3" t="s">
        <v>0</v>
      </c>
    </row>
  </sheetData>
  <sheetProtection/>
  <mergeCells count="2">
    <mergeCell ref="B24:F24"/>
    <mergeCell ref="B12:G1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7.140625" style="5" customWidth="1"/>
    <col min="2" max="16384" width="9.140625" style="5" customWidth="1"/>
  </cols>
  <sheetData>
    <row r="1" ht="15">
      <c r="A1" s="15" t="s">
        <v>35</v>
      </c>
    </row>
    <row r="2" ht="15"/>
    <row r="3" ht="15"/>
    <row r="4" spans="1:6" ht="15">
      <c r="A4" s="16"/>
      <c r="B4" s="31" t="str">
        <f>'Tabell 6.2'!B24</f>
        <v>Pris (kr)</v>
      </c>
      <c r="C4" s="31"/>
      <c r="D4" s="31"/>
      <c r="E4" s="31"/>
      <c r="F4" s="31"/>
    </row>
    <row r="5" spans="1:6" ht="15">
      <c r="A5" s="23"/>
      <c r="B5" s="9">
        <f>'Tabell 6.2'!B25</f>
        <v>160</v>
      </c>
      <c r="C5" s="9">
        <f>'Tabell 6.2'!C25</f>
        <v>180</v>
      </c>
      <c r="D5" s="9">
        <f>'Tabell 6.2'!D25</f>
        <v>200</v>
      </c>
      <c r="E5" s="9">
        <f>'Tabell 6.2'!E25</f>
        <v>220</v>
      </c>
      <c r="F5" s="9">
        <f>'Tabell 6.2'!F25</f>
        <v>240</v>
      </c>
    </row>
    <row r="6" spans="1:6" ht="15">
      <c r="A6" s="3" t="str">
        <f>'Tabell 6.2'!A26</f>
        <v>Årlig nettoinntjening (tusen)</v>
      </c>
      <c r="B6" s="3">
        <f>'Tabell 6.2'!B26</f>
        <v>180</v>
      </c>
      <c r="C6" s="3">
        <f>'Tabell 6.2'!C26</f>
        <v>280</v>
      </c>
      <c r="D6" s="3">
        <f>'Tabell 6.2'!D26</f>
        <v>380</v>
      </c>
      <c r="E6" s="3">
        <f>'Tabell 6.2'!E26</f>
        <v>480</v>
      </c>
      <c r="F6" s="3">
        <f>'Tabell 6.2'!F26</f>
        <v>580</v>
      </c>
    </row>
    <row r="7" spans="1:6" ht="15">
      <c r="A7" s="3" t="str">
        <f>'Tabell 6.2'!A27</f>
        <v>Internrente</v>
      </c>
      <c r="B7" s="17">
        <f>'Tabell 6.2'!B27</f>
        <v>-0.10037792352000195</v>
      </c>
      <c r="C7" s="17">
        <f>'Tabell 6.2'!C27</f>
        <v>0.039005620224279405</v>
      </c>
      <c r="D7" s="17">
        <f>'Tabell 6.2'!D27</f>
        <v>0.15802006926287313</v>
      </c>
      <c r="E7" s="17">
        <f>'Tabell 6.2'!E27</f>
        <v>0.2658570040638396</v>
      </c>
      <c r="F7" s="17">
        <f>'Tabell 6.2'!F27</f>
        <v>0.3666863729364273</v>
      </c>
    </row>
    <row r="8" spans="1:6" ht="15">
      <c r="A8" s="9" t="str">
        <f>'Tabell 6.2'!A28</f>
        <v>Nåverdi (tusen)</v>
      </c>
      <c r="B8" s="9">
        <f>'Tabell 6.2'!B28</f>
        <v>-425.6527063049839</v>
      </c>
      <c r="C8" s="9">
        <f>'Tabell 6.2'!C28</f>
        <v>32.31801241446965</v>
      </c>
      <c r="D8" s="9">
        <f>'Tabell 6.2'!D28</f>
        <v>490.28873113392274</v>
      </c>
      <c r="E8" s="9">
        <f>'Tabell 6.2'!E28</f>
        <v>948.2594498533758</v>
      </c>
      <c r="F8" s="9">
        <f>'Tabell 6.2'!F28</f>
        <v>1406.2301685728298</v>
      </c>
    </row>
    <row r="9" spans="1:6" ht="15">
      <c r="A9" s="3"/>
      <c r="B9" s="3"/>
      <c r="C9" s="3"/>
      <c r="D9" s="3"/>
      <c r="E9" s="3"/>
      <c r="F9" s="3"/>
    </row>
    <row r="10" spans="2:6" ht="15">
      <c r="B10" s="31" t="str">
        <f>B4</f>
        <v>Pris (kr)</v>
      </c>
      <c r="C10" s="31"/>
      <c r="D10" s="31"/>
      <c r="E10" s="31"/>
      <c r="F10" s="31"/>
    </row>
    <row r="11" spans="1:6" ht="15">
      <c r="A11" s="18"/>
      <c r="B11" s="19">
        <f>B5</f>
        <v>160</v>
      </c>
      <c r="C11" s="19">
        <f>C5</f>
        <v>180</v>
      </c>
      <c r="D11" s="19">
        <f>D5</f>
        <v>200</v>
      </c>
      <c r="E11" s="19">
        <f>E5</f>
        <v>220</v>
      </c>
      <c r="F11" s="19">
        <f>F5</f>
        <v>240</v>
      </c>
    </row>
    <row r="12" spans="1:6" ht="15">
      <c r="A12" s="5" t="s">
        <v>20</v>
      </c>
      <c r="B12" s="20">
        <f>(B5-$D$5)/$D$5</f>
        <v>-0.2</v>
      </c>
      <c r="C12" s="20">
        <f>(C5-$D$5)/$D$5</f>
        <v>-0.1</v>
      </c>
      <c r="D12" s="20">
        <f>(D5-$D$5)/$D$5</f>
        <v>0</v>
      </c>
      <c r="E12" s="20">
        <f>(E5-$D$5)/$D$5</f>
        <v>0.1</v>
      </c>
      <c r="F12" s="20">
        <f>(F5-$D$5)/$D$5</f>
        <v>0.2</v>
      </c>
    </row>
    <row r="13" spans="1:9" ht="15.75" thickBot="1">
      <c r="A13" s="21" t="s">
        <v>19</v>
      </c>
      <c r="B13" s="22">
        <v>-425.6527063049839</v>
      </c>
      <c r="C13" s="22">
        <v>32.31801241446965</v>
      </c>
      <c r="D13" s="22">
        <v>490.28873113392274</v>
      </c>
      <c r="E13" s="22">
        <v>948.2594498533758</v>
      </c>
      <c r="F13" s="22">
        <v>1406.2301685728298</v>
      </c>
      <c r="I13" s="5" t="s">
        <v>0</v>
      </c>
    </row>
    <row r="14" ht="15.75" thickTop="1"/>
    <row r="27" ht="15">
      <c r="G27" s="5" t="s">
        <v>0</v>
      </c>
    </row>
  </sheetData>
  <sheetProtection/>
  <mergeCells count="2">
    <mergeCell ref="B4:F4"/>
    <mergeCell ref="B10:F1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5" customWidth="1"/>
    <col min="2" max="2" width="8.140625" style="5" customWidth="1"/>
    <col min="3" max="4" width="8.00390625" style="5" customWidth="1"/>
    <col min="5" max="5" width="7.7109375" style="5" customWidth="1"/>
    <col min="6" max="7" width="7.421875" style="5" customWidth="1"/>
    <col min="8" max="8" width="7.8515625" style="5" customWidth="1"/>
    <col min="9" max="9" width="8.00390625" style="5" customWidth="1"/>
    <col min="10" max="10" width="6.57421875" style="5" customWidth="1"/>
    <col min="11" max="12" width="7.140625" style="5" customWidth="1"/>
    <col min="13" max="13" width="7.00390625" style="5" customWidth="1"/>
    <col min="14" max="14" width="7.28125" style="5" customWidth="1"/>
    <col min="15" max="15" width="7.140625" style="5" customWidth="1"/>
    <col min="16" max="16" width="7.57421875" style="5" customWidth="1"/>
    <col min="17" max="17" width="6.421875" style="5" customWidth="1"/>
    <col min="18" max="18" width="6.140625" style="5" customWidth="1"/>
    <col min="19" max="19" width="7.00390625" style="5" customWidth="1"/>
    <col min="20" max="20" width="6.7109375" style="5" customWidth="1"/>
    <col min="21" max="22" width="6.57421875" style="5" customWidth="1"/>
    <col min="23" max="23" width="7.57421875" style="5" customWidth="1"/>
    <col min="24" max="24" width="8.28125" style="5" customWidth="1"/>
    <col min="25" max="25" width="8.00390625" style="5" customWidth="1"/>
    <col min="26" max="26" width="7.8515625" style="5" customWidth="1"/>
    <col min="27" max="27" width="8.140625" style="5" customWidth="1"/>
    <col min="28" max="16384" width="9.140625" style="5" customWidth="1"/>
  </cols>
  <sheetData>
    <row r="1" ht="15">
      <c r="A1" s="15" t="s">
        <v>35</v>
      </c>
    </row>
    <row r="2" ht="15">
      <c r="A2" s="15"/>
    </row>
    <row r="3" spans="1:4" ht="15">
      <c r="A3" s="15"/>
      <c r="D3" s="5" t="s">
        <v>18</v>
      </c>
    </row>
    <row r="4" spans="1:6" ht="15">
      <c r="A4" s="18"/>
      <c r="B4" s="18">
        <f>'Tabell 6.3'!B11</f>
        <v>160</v>
      </c>
      <c r="C4" s="18">
        <f>'Tabell 6.3'!C11</f>
        <v>180</v>
      </c>
      <c r="D4" s="18">
        <f>'Tabell 6.3'!D11</f>
        <v>200</v>
      </c>
      <c r="E4" s="18">
        <f>'Tabell 6.3'!E11</f>
        <v>220</v>
      </c>
      <c r="F4" s="18">
        <f>'Tabell 6.3'!F11</f>
        <v>240</v>
      </c>
    </row>
    <row r="5" spans="1:6" ht="15">
      <c r="A5" s="5" t="str">
        <f>'Tabell 6.3'!A12</f>
        <v>Endring fra basis</v>
      </c>
      <c r="B5" s="24">
        <f>'Tabell 6.3'!B12</f>
        <v>-0.2</v>
      </c>
      <c r="C5" s="24">
        <f>'Tabell 6.3'!C12</f>
        <v>-0.1</v>
      </c>
      <c r="D5" s="24">
        <f>'Tabell 6.3'!D12</f>
        <v>0</v>
      </c>
      <c r="E5" s="24">
        <f>'Tabell 6.3'!E12</f>
        <v>0.1</v>
      </c>
      <c r="F5" s="24">
        <f>'Tabell 6.3'!F12</f>
        <v>0.2</v>
      </c>
    </row>
    <row r="6" spans="1:6" ht="15.75" thickBot="1">
      <c r="A6" s="21" t="str">
        <f>'Tabell 6.3'!A13</f>
        <v>Nåverdi (tusen kr)</v>
      </c>
      <c r="B6" s="25">
        <f>'Tabell 6.3'!B13</f>
        <v>-425.6527063049839</v>
      </c>
      <c r="C6" s="25">
        <f>'Tabell 6.3'!C13</f>
        <v>32.31801241446965</v>
      </c>
      <c r="D6" s="25">
        <f>'Tabell 6.3'!D13</f>
        <v>490.28873113392274</v>
      </c>
      <c r="E6" s="25">
        <f>'Tabell 6.3'!E13</f>
        <v>948.2594498533758</v>
      </c>
      <c r="F6" s="25">
        <f>'Tabell 6.3'!F13</f>
        <v>1406.2301685728298</v>
      </c>
    </row>
    <row r="7" ht="15.75" thickTop="1"/>
    <row r="8" spans="2:6" ht="15">
      <c r="B8" s="5">
        <f>100*B5</f>
        <v>-20</v>
      </c>
      <c r="C8" s="5">
        <f>100*C5</f>
        <v>-10</v>
      </c>
      <c r="D8" s="5">
        <f>100*D5</f>
        <v>0</v>
      </c>
      <c r="E8" s="5">
        <f>100*E5</f>
        <v>10</v>
      </c>
      <c r="F8" s="5">
        <f>100*F5</f>
        <v>20</v>
      </c>
    </row>
    <row r="13" ht="15">
      <c r="D13" s="5" t="s">
        <v>0</v>
      </c>
    </row>
    <row r="30" ht="15">
      <c r="E30" s="5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R30" sqref="R30"/>
    </sheetView>
  </sheetViews>
  <sheetFormatPr defaultColWidth="9.140625" defaultRowHeight="12.75"/>
  <cols>
    <col min="1" max="1" width="22.7109375" style="5" customWidth="1"/>
    <col min="2" max="2" width="9.140625" style="5" customWidth="1"/>
    <col min="3" max="3" width="9.140625" style="26" customWidth="1"/>
    <col min="4" max="4" width="13.140625" style="26" customWidth="1"/>
    <col min="5" max="6" width="9.140625" style="26" customWidth="1"/>
    <col min="7" max="7" width="11.00390625" style="26" customWidth="1"/>
    <col min="8" max="9" width="9.140625" style="26" customWidth="1"/>
    <col min="10" max="16384" width="9.140625" style="5" customWidth="1"/>
  </cols>
  <sheetData>
    <row r="1" ht="15">
      <c r="A1" s="15" t="s">
        <v>35</v>
      </c>
    </row>
    <row r="2" ht="15"/>
    <row r="3" ht="15"/>
    <row r="4" spans="1:9" ht="15">
      <c r="A4" s="18" t="s">
        <v>21</v>
      </c>
      <c r="B4" s="18"/>
      <c r="C4" s="27" t="s">
        <v>27</v>
      </c>
      <c r="D4" s="27" t="s">
        <v>28</v>
      </c>
      <c r="E4" s="27" t="s">
        <v>30</v>
      </c>
      <c r="F4" s="27" t="s">
        <v>32</v>
      </c>
      <c r="G4" s="27" t="s">
        <v>31</v>
      </c>
      <c r="H4" s="27" t="s">
        <v>33</v>
      </c>
      <c r="I4" s="27" t="s">
        <v>34</v>
      </c>
    </row>
    <row r="5" spans="1:9" ht="15">
      <c r="A5" s="5" t="s">
        <v>22</v>
      </c>
      <c r="B5" s="1">
        <v>200</v>
      </c>
      <c r="C5" s="26">
        <f>1-2*B13</f>
        <v>0.6</v>
      </c>
      <c r="D5" s="28">
        <f>C5-1</f>
        <v>-0.4</v>
      </c>
      <c r="E5" s="2">
        <f>($B$10-PV($B$11,$B$12,($B$5*C5-$B$6)*$B$7-$B$8))</f>
        <v>-1341.5941437438905</v>
      </c>
      <c r="F5" s="2">
        <f>($B$10-PV($B$11,$B$12,($B$5-$B$6*C5)*$B$7-$B$8))</f>
        <v>1406.2301685728276</v>
      </c>
      <c r="G5" s="2">
        <f>($B$10-PV($B$11,$B$12,($B$5-$B$6)*$B$7*C5-$B$8))</f>
        <v>-425.65270630498446</v>
      </c>
      <c r="H5" s="2">
        <f>($B$10-PV($B$11,$B$12,($B$5-$B$6)*$B$7-$B$8*C5))</f>
        <v>710.114676119259</v>
      </c>
      <c r="I5" s="2">
        <f>($B$10-PV($B$11,$B$12*C5,($B$5-$B$6)*$B$7-$B$8))</f>
        <v>-175.12768514002119</v>
      </c>
    </row>
    <row r="6" spans="1:9" ht="15">
      <c r="A6" s="5" t="s">
        <v>23</v>
      </c>
      <c r="B6" s="1">
        <v>100</v>
      </c>
      <c r="C6" s="26">
        <f>1-B13</f>
        <v>0.8</v>
      </c>
      <c r="D6" s="28">
        <f>C6-1</f>
        <v>-0.19999999999999996</v>
      </c>
      <c r="E6" s="2">
        <f>($B$10-PV($B$11,$B$12,($B$5*C6-$B$6)*$B$7-$B$8))</f>
        <v>-425.65270630498446</v>
      </c>
      <c r="F6" s="2">
        <f>($B$10-PV($B$11,$B$12,($B$5-$B$6*C6)*$B$7-$B$8))</f>
        <v>948.2594498533745</v>
      </c>
      <c r="G6" s="2">
        <f>($B$10-PV($B$11,$B$12,($B$5-$B$6)*$B$7*C6-$B$8))</f>
        <v>32.31801241446851</v>
      </c>
      <c r="H6" s="2">
        <f>($B$10-PV($B$11,$B$12,($B$5-$B$6)*$B$7-$B$8*C6))</f>
        <v>600.2017036265902</v>
      </c>
      <c r="I6" s="2">
        <f>($B$10-PV($B$11,$B$12*C6,($B$5-$B$6)*$B$7-$B$8))</f>
        <v>162.4973930679398</v>
      </c>
    </row>
    <row r="7" spans="1:9" ht="15">
      <c r="A7" s="5" t="s">
        <v>24</v>
      </c>
      <c r="B7" s="1">
        <v>5</v>
      </c>
      <c r="C7" s="26">
        <v>1</v>
      </c>
      <c r="D7" s="28">
        <f>C7-1</f>
        <v>0</v>
      </c>
      <c r="E7" s="2">
        <f>($B$10-PV($B$11,$B$12,($B$5*C7-$B$6)*$B$7-$B$8))</f>
        <v>490.2887311339216</v>
      </c>
      <c r="F7" s="2">
        <f>($B$10-PV($B$11,$B$12,($B$5-$B$6*C7)*$B$7-$B$8))</f>
        <v>490.2887311339216</v>
      </c>
      <c r="G7" s="2">
        <f>($B$10-PV($B$11,$B$12,($B$5-$B$6)*$B$7*C7-$B$8))</f>
        <v>490.2887311339216</v>
      </c>
      <c r="H7" s="2">
        <f>($B$10-PV($B$11,$B$12,($B$5-$B$6)*$B$7-$B$8*C7))</f>
        <v>490.2887311339216</v>
      </c>
      <c r="I7" s="2">
        <f>($B$10-PV($B$11,$B$12*C7,($B$5-$B$6)*$B$7-$B$8))</f>
        <v>490.2887311339216</v>
      </c>
    </row>
    <row r="8" spans="1:9" ht="15">
      <c r="A8" s="5" t="s">
        <v>43</v>
      </c>
      <c r="B8" s="1">
        <v>120</v>
      </c>
      <c r="C8" s="26">
        <f>1+B13</f>
        <v>1.2</v>
      </c>
      <c r="D8" s="28">
        <f>C8-1</f>
        <v>0.19999999999999996</v>
      </c>
      <c r="E8" s="2">
        <f>($B$10-PV($B$11,$B$12,($B$5*C8-$B$6)*$B$7-$B$8))</f>
        <v>1406.2301685728276</v>
      </c>
      <c r="F8" s="2">
        <f>($B$10-PV($B$11,$B$12,($B$5-$B$6*C8)*$B$7-$B$8))</f>
        <v>32.31801241446851</v>
      </c>
      <c r="G8" s="2">
        <f>($B$10-PV($B$11,$B$12,($B$5-$B$6)*$B$7*C8-$B$8))</f>
        <v>948.2594498533745</v>
      </c>
      <c r="H8" s="2">
        <f>($B$10-PV($B$11,$B$12,($B$5-$B$6)*$B$7-$B$8*C8))</f>
        <v>380.3757586412528</v>
      </c>
      <c r="I8" s="2">
        <f>($B$10-PV($B$11,$B$12*C8,($B$5-$B$6)*$B$7-$B$8))</f>
        <v>808.532748673711</v>
      </c>
    </row>
    <row r="9" spans="1:9" ht="15">
      <c r="A9" s="5" t="s">
        <v>42</v>
      </c>
      <c r="B9" s="3">
        <f>(B5-B6)*B7-B8</f>
        <v>380</v>
      </c>
      <c r="C9" s="26">
        <f>1+2*B13</f>
        <v>1.4</v>
      </c>
      <c r="D9" s="28">
        <f>C9-1</f>
        <v>0.3999999999999999</v>
      </c>
      <c r="E9" s="2">
        <f>($B$10-PV($B$11,$B$12,($B$5*C9-$B$6)*$B$7-$B$8))</f>
        <v>2322.1716060117337</v>
      </c>
      <c r="F9" s="2">
        <f>($B$10-PV($B$11,$B$12,($B$5-$B$6*C9)*$B$7-$B$8))</f>
        <v>-425.65270630498446</v>
      </c>
      <c r="G9" s="2">
        <f>($B$10-PV($B$11,$B$12,($B$5-$B$6)*$B$7*C9-$B$8))</f>
        <v>1406.2301685728276</v>
      </c>
      <c r="H9" s="2">
        <f>($B$10-PV($B$11,$B$12,($B$5-$B$6)*$B$7-$B$8*C9))</f>
        <v>270.4627861485842</v>
      </c>
      <c r="I9" s="2">
        <f>($B$10-PV($B$11,$B$12*C9,($B$5-$B$6)*$B$7-$B$8))</f>
        <v>1117.5075229841855</v>
      </c>
    </row>
    <row r="10" spans="1:2" ht="15">
      <c r="A10" s="5" t="s">
        <v>25</v>
      </c>
      <c r="B10" s="1">
        <v>-1250</v>
      </c>
    </row>
    <row r="11" spans="1:2" ht="15">
      <c r="A11" s="5" t="s">
        <v>41</v>
      </c>
      <c r="B11" s="29">
        <v>0.03</v>
      </c>
    </row>
    <row r="12" spans="1:2" ht="15">
      <c r="A12" s="5" t="s">
        <v>26</v>
      </c>
      <c r="B12" s="1">
        <v>5</v>
      </c>
    </row>
    <row r="13" spans="1:2" ht="15">
      <c r="A13" s="5" t="s">
        <v>29</v>
      </c>
      <c r="B13" s="15">
        <v>0.2</v>
      </c>
    </row>
    <row r="14" spans="1:9" ht="15.75" thickBot="1">
      <c r="A14" s="21" t="s">
        <v>37</v>
      </c>
      <c r="B14" s="11">
        <f>($B$10-PV($B$11,$B$12,($B$5-$B$6)*$B$7-$B$8))</f>
        <v>490.2887311339216</v>
      </c>
      <c r="C14" s="30"/>
      <c r="D14" s="30"/>
      <c r="E14" s="30"/>
      <c r="F14" s="30"/>
      <c r="G14" s="30"/>
      <c r="H14" s="30"/>
      <c r="I14" s="30"/>
    </row>
    <row r="15" ht="15.7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Trond Soldal</cp:lastModifiedBy>
  <cp:lastPrinted>2008-07-02T13:37:10Z</cp:lastPrinted>
  <dcterms:created xsi:type="dcterms:W3CDTF">2007-01-01T19:46:20Z</dcterms:created>
  <dcterms:modified xsi:type="dcterms:W3CDTF">2009-07-14T13:21:11Z</dcterms:modified>
  <cp:category/>
  <cp:version/>
  <cp:contentType/>
  <cp:contentStatus/>
</cp:coreProperties>
</file>