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26464164-ADAE-446A-B145-4FB61E9AC5C1}" xr6:coauthVersionLast="45" xr6:coauthVersionMax="45" xr10:uidLastSave="{00000000-0000-0000-0000-000000000000}"/>
  <bookViews>
    <workbookView xWindow="29775" yWindow="75" windowWidth="21015" windowHeight="13890" activeTab="7"/>
  </bookViews>
  <sheets>
    <sheet name="Figur 9.2" sheetId="4" r:id="rId1"/>
    <sheet name="Figur 9.3" sheetId="5" r:id="rId2"/>
    <sheet name="Figur 9.4" sheetId="6" r:id="rId3"/>
    <sheet name="Figur 9.6" sheetId="8" r:id="rId4"/>
    <sheet name="Figur 9.7" sheetId="9" r:id="rId5"/>
    <sheet name="Figur 9.8" sheetId="11" r:id="rId6"/>
    <sheet name="Figur 9.9" sheetId="12" r:id="rId7"/>
    <sheet name="Tabell 9.1" sheetId="7" r:id="rId8"/>
    <sheet name="Tabell 9.2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6" l="1"/>
  <c r="D4" i="6"/>
  <c r="E4" i="6"/>
  <c r="F4" i="6"/>
  <c r="G4" i="6"/>
  <c r="G15" i="11"/>
  <c r="F15" i="11"/>
  <c r="E15" i="11"/>
  <c r="D15" i="11"/>
  <c r="C15" i="11"/>
  <c r="B15" i="11"/>
  <c r="D7" i="11"/>
  <c r="E7" i="11"/>
  <c r="C6" i="11"/>
  <c r="G6" i="11"/>
  <c r="D7" i="10"/>
  <c r="D9" i="10"/>
  <c r="C6" i="10"/>
  <c r="C9" i="10"/>
  <c r="D4" i="9"/>
  <c r="C4" i="9"/>
  <c r="A11" i="8"/>
  <c r="C10" i="8"/>
  <c r="B5" i="8"/>
  <c r="D11" i="8"/>
  <c r="C11" i="8"/>
  <c r="D7" i="7"/>
  <c r="E7" i="7"/>
  <c r="C6" i="7"/>
  <c r="D8" i="7"/>
  <c r="E8" i="7"/>
  <c r="F8" i="7"/>
  <c r="G8" i="7"/>
  <c r="D8" i="6"/>
  <c r="D23" i="6"/>
  <c r="C23" i="6"/>
  <c r="C3" i="6"/>
  <c r="D3" i="6"/>
  <c r="E3" i="6"/>
  <c r="F3" i="6"/>
  <c r="G3" i="6"/>
  <c r="H3" i="6"/>
  <c r="I3" i="6"/>
  <c r="J3" i="6"/>
  <c r="K3" i="6"/>
  <c r="L3" i="6"/>
  <c r="B21" i="5"/>
  <c r="D6" i="5"/>
  <c r="E6" i="5"/>
  <c r="B6" i="5"/>
  <c r="B7" i="5"/>
  <c r="B8" i="5"/>
  <c r="D3" i="5"/>
  <c r="C7" i="5"/>
  <c r="C8" i="5"/>
  <c r="A11" i="4"/>
  <c r="A10" i="4"/>
  <c r="B24" i="4"/>
  <c r="W5" i="4"/>
  <c r="C10" i="4"/>
  <c r="B9" i="4"/>
  <c r="B10" i="4"/>
  <c r="B11" i="4"/>
  <c r="D9" i="4"/>
  <c r="D10" i="4"/>
  <c r="C4" i="4"/>
  <c r="D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C11" i="4"/>
  <c r="W6" i="4"/>
  <c r="D8" i="10"/>
  <c r="E8" i="10"/>
  <c r="G6" i="10"/>
  <c r="C21" i="5"/>
  <c r="B7" i="8"/>
  <c r="C9" i="11"/>
  <c r="D7" i="5"/>
  <c r="D8" i="5"/>
  <c r="D10" i="8"/>
  <c r="E7" i="10"/>
  <c r="F7" i="10"/>
  <c r="E10" i="8"/>
  <c r="E11" i="8"/>
  <c r="G6" i="7"/>
  <c r="D8" i="11"/>
  <c r="D11" i="4"/>
  <c r="E9" i="4"/>
  <c r="D24" i="4"/>
  <c r="E8" i="6"/>
  <c r="F8" i="6"/>
  <c r="E8" i="11"/>
  <c r="F8" i="11"/>
  <c r="G8" i="11"/>
  <c r="E23" i="6"/>
  <c r="E11" i="4"/>
  <c r="C9" i="7"/>
  <c r="F7" i="11"/>
  <c r="E9" i="11"/>
  <c r="E9" i="7"/>
  <c r="F7" i="7"/>
  <c r="E9" i="10"/>
  <c r="C10" i="10"/>
  <c r="C11" i="10"/>
  <c r="F8" i="10"/>
  <c r="G8" i="10"/>
  <c r="H4" i="6"/>
  <c r="I4" i="6"/>
  <c r="J4" i="6"/>
  <c r="K4" i="6"/>
  <c r="G7" i="10"/>
  <c r="G9" i="10"/>
  <c r="F9" i="10"/>
  <c r="F6" i="5"/>
  <c r="E7" i="5"/>
  <c r="E8" i="5"/>
  <c r="D21" i="5"/>
  <c r="B9" i="6"/>
  <c r="F23" i="6"/>
  <c r="F9" i="6"/>
  <c r="G8" i="6"/>
  <c r="D9" i="7"/>
  <c r="E10" i="4"/>
  <c r="E9" i="6"/>
  <c r="D9" i="11"/>
  <c r="F10" i="8"/>
  <c r="F9" i="4"/>
  <c r="B11" i="8"/>
  <c r="D9" i="6"/>
  <c r="C24" i="4"/>
  <c r="G9" i="6"/>
  <c r="G23" i="6"/>
  <c r="H8" i="6"/>
  <c r="G7" i="11"/>
  <c r="G9" i="11"/>
  <c r="F9" i="11"/>
  <c r="C10" i="11"/>
  <c r="C11" i="11"/>
  <c r="G10" i="8"/>
  <c r="F11" i="8"/>
  <c r="E24" i="4"/>
  <c r="F11" i="4"/>
  <c r="F10" i="4"/>
  <c r="G9" i="4"/>
  <c r="E21" i="5"/>
  <c r="F7" i="5"/>
  <c r="F8" i="5"/>
  <c r="G6" i="5"/>
  <c r="C9" i="6"/>
  <c r="F9" i="7"/>
  <c r="C10" i="7"/>
  <c r="C11" i="7"/>
  <c r="G7" i="7"/>
  <c r="G9" i="7"/>
  <c r="H6" i="5"/>
  <c r="G7" i="5"/>
  <c r="G8" i="5"/>
  <c r="F21" i="5"/>
  <c r="H9" i="6"/>
  <c r="H23" i="6"/>
  <c r="H10" i="8"/>
  <c r="G11" i="8"/>
  <c r="H9" i="4"/>
  <c r="G11" i="4"/>
  <c r="F24" i="4"/>
  <c r="G10" i="4"/>
  <c r="G24" i="4"/>
  <c r="H10" i="4"/>
  <c r="H11" i="4"/>
  <c r="I10" i="8"/>
  <c r="H11" i="8"/>
  <c r="G21" i="5"/>
  <c r="H7" i="5"/>
  <c r="H8" i="5"/>
  <c r="J10" i="8"/>
  <c r="I11" i="8"/>
  <c r="K10" i="8"/>
  <c r="K11" i="8"/>
  <c r="J11" i="8"/>
</calcChain>
</file>

<file path=xl/comments1.xml><?xml version="1.0" encoding="utf-8"?>
<comments xmlns="http://schemas.openxmlformats.org/spreadsheetml/2006/main">
  <authors>
    <author>Per Ivar Gjærum</author>
    <author>PIG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interrente for opptil tre kontantstrømmer. Har du ett eller to  prosjekter velger du en av de to første fanene; 
for hhv varierende og fast kontantstrøm. Har du tre prosjekter velger du en av de to siste fanene. 
Fete typer angir inputverdier. Startår legges inn i celle B3. Intervallene for kapitalkostnadene legges inn i celle C9. 
Navn på analysen legges inn i celle A2, prosjektnavn legger du inn celle A5 (og i A6 hvis du har to alternativer).
I de to første fanene kan du legge inn kontantstrøm for prosjekt nr 2 ved å klikke på plusstegnet helt til venstre ut for linje 6 for å få frem linjene 5. Nåverdiprofilen for prosjekt 2 vises hvis du tar frem linjene 10  (trykk på plusstegnet ut for linje 11).
Tilsvarende kan du utvide planperioden opptil 20 år ved å klikke plusstegnet over kolonne W og dermed få frem de skjulte kolonnene.
</t>
        </r>
      </text>
    </comment>
    <comment ref="C9" authorId="1" shapeId="0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interrnte for opptil tre kontantstrømmer. Fete typer angir inputverdier. Merk at du kan velge startår.Du kan legge inn kontantstrøm for prosjekt B og C ved å klikke på plusstegnet helt til venstre ut for linje 7 for å få frem linjene 5 og 6 og. Nåverdiprofilene vises hvis du tar frem linjene 10 og 11 (trykk på plusstegnet ut for linje 12).
Tilsvarende kan du utvide planperioden opptil 20 år ved å klikke plusstegnet over kolonne W og dermed få frem de skjulte kolonnene.
</t>
        </r>
      </text>
    </comment>
    <comment ref="B21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Eier</author>
    <author>Per Ivar Gjærum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Eier: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1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<sst xmlns="http://schemas.openxmlformats.org/spreadsheetml/2006/main" count="87" uniqueCount="43">
  <si>
    <t>År</t>
  </si>
  <si>
    <t>Kapitalkostnad</t>
  </si>
  <si>
    <t>Les dette</t>
  </si>
  <si>
    <t>Internrente</t>
  </si>
  <si>
    <t>Nåverdi</t>
  </si>
  <si>
    <t>Stor fabrikk</t>
  </si>
  <si>
    <t>Kontantstrøm</t>
  </si>
  <si>
    <t>A-B</t>
  </si>
  <si>
    <t>Limit (kroner)</t>
  </si>
  <si>
    <t>Gjennomsnittlig utnyttelsesgrad</t>
  </si>
  <si>
    <t>Tidspunkt</t>
  </si>
  <si>
    <t>1. jan</t>
  </si>
  <si>
    <t>1.apr</t>
  </si>
  <si>
    <t>1. jul</t>
  </si>
  <si>
    <t>1. okt</t>
  </si>
  <si>
    <t>Trukket beløp (kroner)</t>
  </si>
  <si>
    <t>Kvartalsprovisjon</t>
  </si>
  <si>
    <t>Rentesats (pr. år)</t>
  </si>
  <si>
    <t>Effektiv rente pr. kvartal</t>
  </si>
  <si>
    <t>Effektiv rente pr. år</t>
  </si>
  <si>
    <t>Alternativer</t>
  </si>
  <si>
    <t>Pris</t>
  </si>
  <si>
    <t>Antall ark</t>
  </si>
  <si>
    <t>Pall</t>
  </si>
  <si>
    <t>Kartong</t>
  </si>
  <si>
    <t>Perioderente</t>
  </si>
  <si>
    <t>Forbruk (kartonger pr. år)</t>
  </si>
  <si>
    <t>Årlig internrente</t>
  </si>
  <si>
    <t>-0,97''</t>
  </si>
  <si>
    <t>1''</t>
  </si>
  <si>
    <t>A:  Kontant betaling</t>
  </si>
  <si>
    <t>B: Utsatt betaling</t>
  </si>
  <si>
    <t>Effektiv årsrente</t>
  </si>
  <si>
    <t>Utnyttelsesgrad</t>
  </si>
  <si>
    <t>Levetid år</t>
  </si>
  <si>
    <t>Utnyttelsesgrad (%)</t>
  </si>
  <si>
    <t>Målt ved første utbetaling</t>
  </si>
  <si>
    <t>Målt ved siste utbetaling</t>
  </si>
  <si>
    <t>1.1.2020</t>
  </si>
  <si>
    <t>1.1.2021</t>
  </si>
  <si>
    <t>1.7.2020</t>
  </si>
  <si>
    <t>1.7.2021</t>
  </si>
  <si>
    <t>Utbetalinger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</si>
</sst>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9" formatCode="_(* #,##0.00_);_(* \(#,##0.00\);_(* &quot;-&quot;??_);_(@_)"/>
    <numFmt numFmtId="180" formatCode="0.0\ %"/>
    <numFmt numFmtId="181" formatCode="0.0%"/>
    <numFmt numFmtId="183" formatCode="_(* #,##0_);_(* \(#,##0\);_(* &quot;-&quot;??_);_(@_)"/>
    <numFmt numFmtId="185" formatCode="#,##0.0"/>
    <numFmt numFmtId="186" formatCode="0.0"/>
    <numFmt numFmtId="187" formatCode="#,##0.0000"/>
    <numFmt numFmtId="188" formatCode="#,##0.000"/>
    <numFmt numFmtId="189" formatCode="0.000"/>
    <numFmt numFmtId="190" formatCode="#,##0.0000000"/>
    <numFmt numFmtId="194" formatCode="_(* #,##0.00000_);_(* \(#,##0.000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79" fontId="1" fillId="0" borderId="0" applyFont="0" applyFill="0" applyBorder="0" applyAlignment="0" applyProtection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9" fontId="3" fillId="0" borderId="0" xfId="0" applyNumberFormat="1" applyFont="1"/>
    <xf numFmtId="3" fontId="1" fillId="0" borderId="0" xfId="1" applyNumberFormat="1"/>
    <xf numFmtId="179" fontId="1" fillId="0" borderId="0" xfId="1" applyNumberFormat="1"/>
    <xf numFmtId="9" fontId="4" fillId="0" borderId="0" xfId="0" applyNumberFormat="1" applyFont="1"/>
    <xf numFmtId="9" fontId="4" fillId="0" borderId="0" xfId="6" applyFont="1"/>
    <xf numFmtId="0" fontId="4" fillId="0" borderId="0" xfId="0" applyFont="1"/>
    <xf numFmtId="3" fontId="4" fillId="0" borderId="0" xfId="0" applyNumberFormat="1" applyFont="1"/>
    <xf numFmtId="9" fontId="0" fillId="0" borderId="0" xfId="0" applyNumberFormat="1"/>
    <xf numFmtId="0" fontId="0" fillId="0" borderId="0" xfId="0" quotePrefix="1" applyAlignment="1">
      <alignment horizontal="left"/>
    </xf>
    <xf numFmtId="180" fontId="0" fillId="0" borderId="0" xfId="0" applyNumberFormat="1"/>
    <xf numFmtId="0" fontId="3" fillId="0" borderId="0" xfId="0" applyFont="1"/>
    <xf numFmtId="3" fontId="3" fillId="0" borderId="0" xfId="0" applyNumberFormat="1" applyFont="1"/>
    <xf numFmtId="9" fontId="3" fillId="0" borderId="0" xfId="6" applyFont="1"/>
    <xf numFmtId="181" fontId="0" fillId="0" borderId="0" xfId="0" applyNumberFormat="1"/>
    <xf numFmtId="183" fontId="0" fillId="0" borderId="0" xfId="1" applyNumberFormat="1" applyFont="1"/>
    <xf numFmtId="0" fontId="1" fillId="0" borderId="0" xfId="0" applyFont="1"/>
    <xf numFmtId="0" fontId="1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85" fontId="1" fillId="0" borderId="0" xfId="1" applyNumberFormat="1"/>
    <xf numFmtId="3" fontId="1" fillId="0" borderId="0" xfId="0" applyNumberFormat="1" applyFont="1"/>
    <xf numFmtId="185" fontId="0" fillId="0" borderId="0" xfId="0" applyNumberFormat="1"/>
    <xf numFmtId="0" fontId="1" fillId="0" borderId="0" xfId="0" applyFont="1" applyAlignment="1">
      <alignment horizontal="left"/>
    </xf>
    <xf numFmtId="186" fontId="0" fillId="0" borderId="0" xfId="0" applyNumberFormat="1"/>
    <xf numFmtId="186" fontId="3" fillId="0" borderId="0" xfId="0" applyNumberFormat="1" applyFont="1"/>
    <xf numFmtId="0" fontId="1" fillId="0" borderId="0" xfId="0" quotePrefix="1" applyFont="1"/>
    <xf numFmtId="9" fontId="1" fillId="0" borderId="0" xfId="6" applyFont="1"/>
    <xf numFmtId="9" fontId="1" fillId="0" borderId="0" xfId="0" applyNumberFormat="1" applyFont="1"/>
    <xf numFmtId="4" fontId="0" fillId="0" borderId="0" xfId="0" applyNumberFormat="1"/>
    <xf numFmtId="187" fontId="0" fillId="0" borderId="0" xfId="0" applyNumberFormat="1"/>
    <xf numFmtId="188" fontId="0" fillId="0" borderId="0" xfId="0" applyNumberFormat="1"/>
    <xf numFmtId="189" fontId="0" fillId="0" borderId="0" xfId="0" applyNumberFormat="1"/>
    <xf numFmtId="190" fontId="0" fillId="0" borderId="0" xfId="0" applyNumberFormat="1"/>
    <xf numFmtId="3" fontId="0" fillId="0" borderId="0" xfId="0" applyNumberFormat="1"/>
    <xf numFmtId="0" fontId="8" fillId="0" borderId="0" xfId="2" applyFont="1"/>
    <xf numFmtId="0" fontId="1" fillId="0" borderId="0" xfId="2"/>
    <xf numFmtId="0" fontId="8" fillId="0" borderId="0" xfId="2" quotePrefix="1" applyFont="1" applyAlignment="1">
      <alignment horizontal="left"/>
    </xf>
    <xf numFmtId="3" fontId="9" fillId="0" borderId="0" xfId="2" applyNumberFormat="1" applyFont="1"/>
    <xf numFmtId="0" fontId="1" fillId="0" borderId="0" xfId="2" quotePrefix="1" applyAlignment="1">
      <alignment horizontal="left"/>
    </xf>
    <xf numFmtId="9" fontId="1" fillId="0" borderId="0" xfId="2" applyNumberFormat="1"/>
    <xf numFmtId="9" fontId="9" fillId="0" borderId="0" xfId="4" applyFont="1"/>
    <xf numFmtId="180" fontId="1" fillId="0" borderId="0" xfId="2" applyNumberFormat="1"/>
    <xf numFmtId="180" fontId="11" fillId="0" borderId="0" xfId="4" applyNumberFormat="1" applyFont="1"/>
    <xf numFmtId="16" fontId="8" fillId="0" borderId="1" xfId="2" quotePrefix="1" applyNumberFormat="1" applyFont="1" applyBorder="1"/>
    <xf numFmtId="3" fontId="8" fillId="0" borderId="0" xfId="2" applyNumberFormat="1" applyFont="1"/>
    <xf numFmtId="10" fontId="9" fillId="0" borderId="0" xfId="2" applyNumberFormat="1" applyFont="1"/>
    <xf numFmtId="1" fontId="8" fillId="0" borderId="0" xfId="2" applyNumberFormat="1" applyFont="1"/>
    <xf numFmtId="3" fontId="8" fillId="0" borderId="1" xfId="2" applyNumberFormat="1" applyFont="1" applyBorder="1"/>
    <xf numFmtId="10" fontId="8" fillId="0" borderId="0" xfId="2" applyNumberFormat="1" applyFont="1"/>
    <xf numFmtId="10" fontId="13" fillId="0" borderId="0" xfId="4" applyNumberFormat="1" applyFont="1"/>
    <xf numFmtId="0" fontId="11" fillId="0" borderId="0" xfId="3"/>
    <xf numFmtId="3" fontId="12" fillId="0" borderId="0" xfId="3" applyNumberFormat="1" applyFont="1"/>
    <xf numFmtId="3" fontId="11" fillId="0" borderId="0" xfId="3" applyNumberFormat="1"/>
    <xf numFmtId="0" fontId="12" fillId="0" borderId="0" xfId="3" applyFont="1"/>
    <xf numFmtId="10" fontId="11" fillId="0" borderId="0" xfId="3" applyNumberFormat="1"/>
    <xf numFmtId="180" fontId="11" fillId="0" borderId="0" xfId="5" applyNumberFormat="1" applyFont="1"/>
    <xf numFmtId="9" fontId="11" fillId="0" borderId="0" xfId="5" applyNumberFormat="1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80" fontId="8" fillId="0" borderId="0" xfId="2" applyNumberFormat="1" applyFont="1"/>
    <xf numFmtId="180" fontId="13" fillId="0" borderId="0" xfId="4" applyNumberFormat="1" applyFont="1"/>
    <xf numFmtId="9" fontId="8" fillId="0" borderId="0" xfId="2" applyNumberFormat="1" applyFont="1"/>
    <xf numFmtId="0" fontId="8" fillId="0" borderId="1" xfId="2" applyFont="1" applyBorder="1"/>
    <xf numFmtId="0" fontId="8" fillId="0" borderId="2" xfId="2" applyFont="1" applyBorder="1"/>
    <xf numFmtId="0" fontId="8" fillId="0" borderId="0" xfId="2" applyFont="1" applyBorder="1"/>
    <xf numFmtId="9" fontId="8" fillId="0" borderId="0" xfId="2" applyNumberFormat="1" applyFont="1" applyBorder="1"/>
    <xf numFmtId="180" fontId="8" fillId="0" borderId="0" xfId="2" applyNumberFormat="1" applyFont="1" applyBorder="1"/>
    <xf numFmtId="183" fontId="8" fillId="0" borderId="2" xfId="1" applyNumberFormat="1" applyFont="1" applyBorder="1"/>
    <xf numFmtId="194" fontId="13" fillId="0" borderId="0" xfId="1" applyNumberFormat="1" applyFont="1"/>
    <xf numFmtId="14" fontId="3" fillId="0" borderId="0" xfId="0" quotePrefix="1" applyNumberFormat="1" applyFont="1" applyAlignment="1">
      <alignment horizontal="right"/>
    </xf>
    <xf numFmtId="0" fontId="3" fillId="0" borderId="0" xfId="0" quotePrefix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3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2" applyAlignment="1">
      <alignment horizontal="center"/>
    </xf>
  </cellXfs>
  <cellStyles count="7">
    <cellStyle name="Komma" xfId="1" builtinId="3"/>
    <cellStyle name="Normal" xfId="0" builtinId="0"/>
    <cellStyle name="Normal 2" xfId="2"/>
    <cellStyle name="Normal 3" xfId="3"/>
    <cellStyle name="Percent 2" xfId="4"/>
    <cellStyle name="Percent 3" xfId="5"/>
    <cellStyle name="Pros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9.2'!$A$2</c:f>
          <c:strCache>
            <c:ptCount val="1"/>
          </c:strCache>
        </c:strRef>
      </c:tx>
      <c:overlay val="1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0407207443993005"/>
          <c:y val="3.3567716789619582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9.2'!$A$10</c:f>
              <c:strCache>
                <c:ptCount val="1"/>
                <c:pt idx="0">
                  <c:v>A-B</c:v>
                </c:pt>
              </c:strCache>
            </c:strRef>
          </c:tx>
          <c:marker>
            <c:symbol val="none"/>
          </c:marker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9.2'!$B$10:$H$10</c:f>
              <c:numCache>
                <c:formatCode>#\ ##0.0</c:formatCode>
                <c:ptCount val="7"/>
                <c:pt idx="0">
                  <c:v>3</c:v>
                </c:pt>
                <c:pt idx="1">
                  <c:v>2.1314878892733589</c:v>
                </c:pt>
                <c:pt idx="2">
                  <c:v>1.3224852071005913</c:v>
                </c:pt>
                <c:pt idx="3">
                  <c:v>0.56817372730508697</c:v>
                </c:pt>
                <c:pt idx="4">
                  <c:v>-0.13580246913580396</c:v>
                </c:pt>
                <c:pt idx="5">
                  <c:v>-0.79338842975206703</c:v>
                </c:pt>
                <c:pt idx="6">
                  <c:v>-1.408163265306122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9-4383-B476-5BFB9CE4132C}"/>
            </c:ext>
          </c:extLst>
        </c:ser>
        <c:ser>
          <c:idx val="1"/>
          <c:order val="1"/>
          <c:tx>
            <c:strRef>
              <c:f>'Figur 9.2'!$A$11</c:f>
              <c:strCache>
                <c:ptCount val="1"/>
                <c:pt idx="0">
                  <c:v>Stor fabrikk</c:v>
                </c:pt>
              </c:strCache>
            </c:strRef>
          </c:tx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9.2'!$B$11:$H$11</c:f>
            </c:numRef>
          </c:val>
          <c:smooth val="0"/>
          <c:extLst>
            <c:ext xmlns:c16="http://schemas.microsoft.com/office/drawing/2014/chart" uri="{C3380CC4-5D6E-409C-BE32-E72D297353CC}">
              <c16:uniqueId val="{00000001-0299-4383-B476-5BFB9CE41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676432"/>
        <c:axId val="1"/>
      </c:lineChart>
      <c:catAx>
        <c:axId val="30567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2698637246615359"/>
              <c:y val="0.650829650912573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(mill. USD)</a:t>
                </a:r>
              </a:p>
            </c:rich>
          </c:tx>
          <c:overlay val="0"/>
        </c:title>
        <c:numFmt formatCode="#\ ##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056764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06573368612324"/>
          <c:y val="7.2872319531487137E-2"/>
          <c:w val="0.65244498283868357"/>
          <c:h val="0.84789853649246216"/>
        </c:manualLayout>
      </c:layout>
      <c:lineChart>
        <c:grouping val="standard"/>
        <c:varyColors val="0"/>
        <c:ser>
          <c:idx val="0"/>
          <c:order val="0"/>
          <c:tx>
            <c:strRef>
              <c:f>'Figur 9.3'!$A$7</c:f>
              <c:strCache>
                <c:ptCount val="1"/>
                <c:pt idx="0">
                  <c:v>Målt ved første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9.3'!$B$7:$H$7</c:f>
              <c:numCache>
                <c:formatCode>#,##0</c:formatCode>
                <c:ptCount val="7"/>
                <c:pt idx="0">
                  <c:v>-100</c:v>
                </c:pt>
                <c:pt idx="1">
                  <c:v>-98.32758582200735</c:v>
                </c:pt>
                <c:pt idx="2">
                  <c:v>-96.708731935680859</c:v>
                </c:pt>
                <c:pt idx="3">
                  <c:v>-95.141119419580548</c:v>
                </c:pt>
                <c:pt idx="4">
                  <c:v>-93.622553482020933</c:v>
                </c:pt>
                <c:pt idx="5">
                  <c:v>-92.150955620343396</c:v>
                </c:pt>
                <c:pt idx="6">
                  <c:v>-90.724356347857608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8-4F2E-8BC7-625AE5E4DB83}"/>
            </c:ext>
          </c:extLst>
        </c:ser>
        <c:ser>
          <c:idx val="1"/>
          <c:order val="1"/>
          <c:tx>
            <c:strRef>
              <c:f>'Figur 9.3'!$A$8</c:f>
              <c:strCache>
                <c:ptCount val="1"/>
                <c:pt idx="0">
                  <c:v>Målt ved siste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9.3'!$B$8:$H$8</c:f>
              <c:numCache>
                <c:formatCode>#,##0</c:formatCode>
                <c:ptCount val="7"/>
                <c:pt idx="0">
                  <c:v>-100</c:v>
                </c:pt>
                <c:pt idx="1">
                  <c:v>-101.30700999999999</c:v>
                </c:pt>
                <c:pt idx="2">
                  <c:v>-102.62808000000001</c:v>
                </c:pt>
                <c:pt idx="3">
                  <c:v>-103.96326999999999</c:v>
                </c:pt>
                <c:pt idx="4">
                  <c:v>-105.31264</c:v>
                </c:pt>
                <c:pt idx="5">
                  <c:v>-106.67625000000004</c:v>
                </c:pt>
                <c:pt idx="6">
                  <c:v>-108.05416000000001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8-4F2E-8BC7-625AE5E4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675448"/>
        <c:axId val="1"/>
      </c:lineChart>
      <c:catAx>
        <c:axId val="305675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</a:t>
                </a:r>
                <a:r>
                  <a:rPr lang="nb-NO" baseline="0"/>
                  <a:t> </a:t>
                </a:r>
                <a:r>
                  <a:rPr lang="nb-NO"/>
                  <a:t> pr. halvår)</a:t>
                </a:r>
              </a:p>
            </c:rich>
          </c:tx>
          <c:layout>
            <c:manualLayout>
              <c:xMode val="edge"/>
              <c:yMode val="edge"/>
              <c:x val="0.3724532457965915"/>
              <c:y val="0.110491188601424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Samlet investering (mill. kr.)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05675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610354223433243"/>
          <c:y val="0.45351569149094456"/>
          <c:w val="0.20299727520435973"/>
          <c:h val="9.0703185911284845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4230513787202"/>
          <c:y val="0.19085375700435286"/>
          <c:w val="0.61194142580432964"/>
          <c:h val="0.7299170101809749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Lit>
              <c:formatCode>General</c:formatCode>
              <c:ptCount val="7"/>
              <c:pt idx="1">
                <c:v>3</c:v>
              </c:pt>
              <c:pt idx="2">
                <c:v>6</c:v>
              </c:pt>
              <c:pt idx="3">
                <c:v>9</c:v>
              </c:pt>
              <c:pt idx="4">
                <c:v>12</c:v>
              </c:pt>
              <c:pt idx="5">
                <c:v>15</c:v>
              </c:pt>
              <c:pt idx="6">
                <c:v>18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-255.90608510327502</c:v>
              </c:pt>
              <c:pt idx="2">
                <c:v>-441.60522308488214</c:v>
              </c:pt>
              <c:pt idx="3">
                <c:v>-577.58919310431111</c:v>
              </c:pt>
              <c:pt idx="4">
                <c:v>-678.02676340930407</c:v>
              </c:pt>
              <c:pt idx="5">
                <c:v>-752.81529387813418</c:v>
              </c:pt>
              <c:pt idx="6">
                <c:v>-808.93553308639412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75B-417B-886F-F91CBB42D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067312"/>
        <c:axId val="1"/>
      </c:lineChart>
      <c:catAx>
        <c:axId val="29006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4822454655854585"/>
              <c:y val="0.247274611697303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9006731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67641968234827"/>
          <c:y val="0.17726889104808399"/>
          <c:w val="0.59282040809596737"/>
          <c:h val="0.5583038711634391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9.6'!$B$10:$K$10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</c:numCache>
            </c:numRef>
          </c:cat>
          <c:val>
            <c:numRef>
              <c:f>'Figur 9.6'!$B$11:$K$11</c:f>
              <c:numCache>
                <c:formatCode>0%</c:formatCode>
                <c:ptCount val="10"/>
                <c:pt idx="0">
                  <c:v>3.4875177743749486E-2</c:v>
                </c:pt>
                <c:pt idx="1">
                  <c:v>7.0966633510156862E-2</c:v>
                </c:pt>
                <c:pt idx="2">
                  <c:v>0.10831678521144839</c:v>
                </c:pt>
                <c:pt idx="3">
                  <c:v>0.14696953009207858</c:v>
                </c:pt>
                <c:pt idx="4">
                  <c:v>0.1869702963207045</c:v>
                </c:pt>
                <c:pt idx="5">
                  <c:v>0.22836609638144001</c:v>
                </c:pt>
                <c:pt idx="6">
                  <c:v>0.27120558232713843</c:v>
                </c:pt>
                <c:pt idx="7">
                  <c:v>0.31553910295964371</c:v>
                </c:pt>
                <c:pt idx="8">
                  <c:v>0.36141876300421405</c:v>
                </c:pt>
                <c:pt idx="9">
                  <c:v>0.40889848434766107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84-448D-B745-0DB9956F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21736"/>
        <c:axId val="1"/>
      </c:lineChart>
      <c:catAx>
        <c:axId val="312721736"/>
        <c:scaling>
          <c:orientation val="minMax"/>
        </c:scaling>
        <c:delete val="0"/>
        <c:axPos val="b"/>
        <c:title>
          <c:tx>
            <c:strRef>
              <c:f>'Figur 9.6'!$A$6</c:f>
              <c:strCache>
                <c:ptCount val="1"/>
                <c:pt idx="0">
                  <c:v>Forbruk (kartonger pr. år)</c:v>
                </c:pt>
              </c:strCache>
            </c:strRef>
          </c:tx>
          <c:layout>
            <c:manualLayout>
              <c:xMode val="edge"/>
              <c:yMode val="edge"/>
              <c:x val="0.4736992633985268"/>
              <c:y val="0.83231751069875959"/>
            </c:manualLayout>
          </c:layout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strRef>
              <c:f>'Figur 9.6'!$A$11</c:f>
              <c:strCache>
                <c:ptCount val="1"/>
                <c:pt idx="0">
                  <c:v>Årlig internrente</c:v>
                </c:pt>
              </c:strCache>
            </c:strRef>
          </c:tx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272173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78504171144304"/>
          <c:y val="0.13357809433689619"/>
          <c:w val="0.65283490590571969"/>
          <c:h val="0.6516327629364794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9.8'!$B$14:$G$14</c:f>
              <c:numCache>
                <c:formatCode>General</c:formatCode>
                <c:ptCount val="6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100</c:v>
                </c:pt>
              </c:numCache>
            </c:numRef>
          </c:cat>
          <c:val>
            <c:numRef>
              <c:f>'Figur 9.8'!$B$15:$G$15</c:f>
              <c:numCache>
                <c:formatCode>_(* #\ ##0_);_(* \(#\ ##0\);_(* "-"??_);_(@_)</c:formatCode>
                <c:ptCount val="6"/>
                <c:pt idx="0">
                  <c:v>16.986000000000001</c:v>
                </c:pt>
                <c:pt idx="1">
                  <c:v>9.6649999999999991</c:v>
                </c:pt>
                <c:pt idx="2">
                  <c:v>8.2430000000000003</c:v>
                </c:pt>
                <c:pt idx="3">
                  <c:v>7.6379999999999999</c:v>
                </c:pt>
                <c:pt idx="4">
                  <c:v>7.3029999999999999</c:v>
                </c:pt>
                <c:pt idx="5">
                  <c:v>7.1859999999999991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169-4B57-843B-6BF27B12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21080"/>
        <c:axId val="1"/>
      </c:lineChart>
      <c:catAx>
        <c:axId val="312721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Utnyttelsesgrad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Ekketiv rente (%)</a:t>
                </a:r>
              </a:p>
            </c:rich>
          </c:tx>
          <c:overlay val="0"/>
        </c:title>
        <c:numFmt formatCode="_(* #\ ##0_);_(* \(#\ ##0\);_(* &quot;-&quot;??_);_(@_)" sourceLinked="1"/>
        <c:majorTickMark val="out"/>
        <c:minorTickMark val="none"/>
        <c:tickLblPos val="nextTo"/>
        <c:crossAx val="312721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92185410785915"/>
          <c:y val="5.547298323246784E-2"/>
          <c:w val="0.84992720249591447"/>
          <c:h val="0.862965806960080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0-F20F-41B0-85CA-99F319834208}"/>
              </c:ext>
            </c:extLst>
          </c:dPt>
          <c:val>
            <c:numRef>
              <c:f>'Figur 9.9'!$B$3:$F$3</c:f>
              <c:numCache>
                <c:formatCode>General</c:formatCode>
                <c:ptCount val="5"/>
                <c:pt idx="0">
                  <c:v>-27</c:v>
                </c:pt>
                <c:pt idx="1">
                  <c:v>95</c:v>
                </c:pt>
                <c:pt idx="2">
                  <c:v>148</c:v>
                </c:pt>
                <c:pt idx="3">
                  <c:v>154</c:v>
                </c:pt>
                <c:pt idx="4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F-41B0-85CA-99F319834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722720"/>
        <c:axId val="1"/>
      </c:barChart>
      <c:catAx>
        <c:axId val="31272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 sz="1050"/>
                  <a:t>Levetid (år)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Nåverdi</a:t>
                </a:r>
                <a:r>
                  <a:rPr lang="nb-NO" sz="105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</a:t>
                </a: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tusen kr.)</a:t>
                </a:r>
              </a:p>
            </c:rich>
          </c:tx>
          <c:layout>
            <c:manualLayout>
              <c:xMode val="edge"/>
              <c:yMode val="edge"/>
              <c:x val="2.5943510792494223E-2"/>
              <c:y val="0.30229105659313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2722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24</xdr:col>
      <xdr:colOff>257175</xdr:colOff>
      <xdr:row>38</xdr:row>
      <xdr:rowOff>19050</xdr:rowOff>
    </xdr:to>
    <xdr:graphicFrame macro="">
      <xdr:nvGraphicFramePr>
        <xdr:cNvPr id="1110" name="Chart 2">
          <a:extLst>
            <a:ext uri="{FF2B5EF4-FFF2-40B4-BE49-F238E27FC236}">
              <a16:creationId xmlns:a16="http://schemas.microsoft.com/office/drawing/2014/main" id="{3A11E727-0FAB-40EA-9E5C-C72E8EF8B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24</xdr:col>
      <xdr:colOff>257175</xdr:colOff>
      <xdr:row>35</xdr:row>
      <xdr:rowOff>19050</xdr:rowOff>
    </xdr:to>
    <xdr:graphicFrame macro="">
      <xdr:nvGraphicFramePr>
        <xdr:cNvPr id="77872" name="Chart 2">
          <a:extLst>
            <a:ext uri="{FF2B5EF4-FFF2-40B4-BE49-F238E27FC236}">
              <a16:creationId xmlns:a16="http://schemas.microsoft.com/office/drawing/2014/main" id="{F7AFE2F0-8509-43DB-A457-65B46C0AB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11</xdr:row>
      <xdr:rowOff>0</xdr:rowOff>
    </xdr:from>
    <xdr:to>
      <xdr:col>11</xdr:col>
      <xdr:colOff>57150</xdr:colOff>
      <xdr:row>43</xdr:row>
      <xdr:rowOff>28575</xdr:rowOff>
    </xdr:to>
    <xdr:graphicFrame macro="">
      <xdr:nvGraphicFramePr>
        <xdr:cNvPr id="85037" name="Chart 2">
          <a:extLst>
            <a:ext uri="{FF2B5EF4-FFF2-40B4-BE49-F238E27FC236}">
              <a16:creationId xmlns:a16="http://schemas.microsoft.com/office/drawing/2014/main" id="{A995A74B-8B3A-436F-B5D0-2FB679812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14</xdr:row>
      <xdr:rowOff>19050</xdr:rowOff>
    </xdr:from>
    <xdr:to>
      <xdr:col>9</xdr:col>
      <xdr:colOff>209550</xdr:colOff>
      <xdr:row>33</xdr:row>
      <xdr:rowOff>85725</xdr:rowOff>
    </xdr:to>
    <xdr:graphicFrame macro="">
      <xdr:nvGraphicFramePr>
        <xdr:cNvPr id="90313" name="Chart 1">
          <a:extLst>
            <a:ext uri="{FF2B5EF4-FFF2-40B4-BE49-F238E27FC236}">
              <a16:creationId xmlns:a16="http://schemas.microsoft.com/office/drawing/2014/main" id="{77862341-C3E9-4FA0-9A9B-2978C8507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409575</xdr:colOff>
      <xdr:row>24</xdr:row>
      <xdr:rowOff>117478</xdr:rowOff>
    </xdr:from>
    <xdr:to>
      <xdr:col>3</xdr:col>
      <xdr:colOff>346075</xdr:colOff>
      <xdr:row>24</xdr:row>
      <xdr:rowOff>127000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A41A2F0-D8D8-4704-B0FC-E1A1224B512A}"/>
            </a:ext>
          </a:extLst>
        </xdr:cNvPr>
        <xdr:cNvCxnSpPr/>
      </xdr:nvCxnSpPr>
      <xdr:spPr>
        <a:xfrm>
          <a:off x="1857375" y="4695828"/>
          <a:ext cx="1162050" cy="9522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409575</xdr:colOff>
      <xdr:row>25</xdr:row>
      <xdr:rowOff>19050</xdr:rowOff>
    </xdr:from>
    <xdr:to>
      <xdr:col>3</xdr:col>
      <xdr:colOff>419100</xdr:colOff>
      <xdr:row>28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6C8DE80-88AE-4E2D-B5F6-B5BA0DF7E599}"/>
            </a:ext>
          </a:extLst>
        </xdr:cNvPr>
        <xdr:cNvCxnSpPr/>
      </xdr:nvCxnSpPr>
      <xdr:spPr>
        <a:xfrm flipH="1">
          <a:off x="3076575" y="4781550"/>
          <a:ext cx="9525" cy="5715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596901</xdr:colOff>
      <xdr:row>25</xdr:row>
      <xdr:rowOff>174625</xdr:rowOff>
    </xdr:from>
    <xdr:to>
      <xdr:col>2</xdr:col>
      <xdr:colOff>601134</xdr:colOff>
      <xdr:row>28</xdr:row>
      <xdr:rowOff>38168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AD2AA08F-32B3-45DA-8C9F-4CDC538140BA}"/>
            </a:ext>
          </a:extLst>
        </xdr:cNvPr>
        <xdr:cNvCxnSpPr/>
      </xdr:nvCxnSpPr>
      <xdr:spPr>
        <a:xfrm flipV="1">
          <a:off x="2657476" y="4933950"/>
          <a:ext cx="9524" cy="4381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25</xdr:row>
      <xdr:rowOff>117475</xdr:rowOff>
    </xdr:from>
    <xdr:to>
      <xdr:col>2</xdr:col>
      <xdr:colOff>555639</xdr:colOff>
      <xdr:row>25</xdr:row>
      <xdr:rowOff>136525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262F1F38-C325-4923-B7BA-DC17FD804A8B}"/>
            </a:ext>
          </a:extLst>
        </xdr:cNvPr>
        <xdr:cNvCxnSpPr/>
      </xdr:nvCxnSpPr>
      <xdr:spPr>
        <a:xfrm flipH="1">
          <a:off x="1876425" y="4886325"/>
          <a:ext cx="733427" cy="190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114300</xdr:rowOff>
    </xdr:from>
    <xdr:to>
      <xdr:col>7</xdr:col>
      <xdr:colOff>781050</xdr:colOff>
      <xdr:row>36</xdr:row>
      <xdr:rowOff>114300</xdr:rowOff>
    </xdr:to>
    <xdr:graphicFrame macro="">
      <xdr:nvGraphicFramePr>
        <xdr:cNvPr id="134176" name="Chart 1">
          <a:extLst>
            <a:ext uri="{FF2B5EF4-FFF2-40B4-BE49-F238E27FC236}">
              <a16:creationId xmlns:a16="http://schemas.microsoft.com/office/drawing/2014/main" id="{A5A5A093-DD0A-4F3A-A849-65FFBE81B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8</xdr:col>
      <xdr:colOff>485775</xdr:colOff>
      <xdr:row>25</xdr:row>
      <xdr:rowOff>133350</xdr:rowOff>
    </xdr:to>
    <xdr:graphicFrame macro="">
      <xdr:nvGraphicFramePr>
        <xdr:cNvPr id="145437" name="Chart 3">
          <a:extLst>
            <a:ext uri="{FF2B5EF4-FFF2-40B4-BE49-F238E27FC236}">
              <a16:creationId xmlns:a16="http://schemas.microsoft.com/office/drawing/2014/main" id="{80C286C1-6F3B-4170-8B44-EE13FB904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2"/>
  <sheetViews>
    <sheetView zoomScaleNormal="100" workbookViewId="0"/>
  </sheetViews>
  <sheetFormatPr baseColWidth="10" defaultColWidth="8.7109375" defaultRowHeight="12.75" outlineLevelRow="1" outlineLevelCol="1" x14ac:dyDescent="0.2"/>
  <cols>
    <col min="1" max="1" width="21.28515625" customWidth="1"/>
    <col min="2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</cols>
  <sheetData>
    <row r="1" spans="1:25" ht="20.45" customHeight="1" x14ac:dyDescent="0.2">
      <c r="A1" s="16" t="s">
        <v>2</v>
      </c>
    </row>
    <row r="2" spans="1:25" x14ac:dyDescent="0.2">
      <c r="A2" s="11"/>
    </row>
    <row r="3" spans="1:25" x14ac:dyDescent="0.2">
      <c r="A3" s="16"/>
      <c r="B3" s="71" t="s">
        <v>0</v>
      </c>
      <c r="C3" s="72"/>
      <c r="D3" s="72"/>
      <c r="E3" s="72"/>
      <c r="F3" s="72"/>
      <c r="G3" s="72"/>
      <c r="H3" s="72"/>
      <c r="W3" s="6" t="s">
        <v>3</v>
      </c>
    </row>
    <row r="4" spans="1:25" x14ac:dyDescent="0.2">
      <c r="A4" s="16" t="s">
        <v>6</v>
      </c>
      <c r="B4" s="11">
        <v>2020</v>
      </c>
      <c r="C4" s="6">
        <f>B4+1</f>
        <v>2021</v>
      </c>
      <c r="D4" s="6">
        <f>C4+1</f>
        <v>2022</v>
      </c>
      <c r="E4" s="6"/>
      <c r="F4" s="6"/>
      <c r="G4" s="6"/>
      <c r="H4" s="6"/>
      <c r="I4" s="6">
        <f t="shared" ref="I4:V4" si="0">H4+1</f>
        <v>1</v>
      </c>
      <c r="J4" s="6">
        <f t="shared" si="0"/>
        <v>2</v>
      </c>
      <c r="K4" s="6">
        <f t="shared" si="0"/>
        <v>3</v>
      </c>
      <c r="L4" s="6">
        <f t="shared" si="0"/>
        <v>4</v>
      </c>
      <c r="M4" s="6">
        <f t="shared" si="0"/>
        <v>5</v>
      </c>
      <c r="N4" s="6">
        <f t="shared" si="0"/>
        <v>6</v>
      </c>
      <c r="O4" s="6">
        <f t="shared" si="0"/>
        <v>7</v>
      </c>
      <c r="P4" s="6">
        <f t="shared" si="0"/>
        <v>8</v>
      </c>
      <c r="Q4" s="6">
        <f t="shared" si="0"/>
        <v>9</v>
      </c>
      <c r="R4" s="6">
        <f t="shared" si="0"/>
        <v>10</v>
      </c>
      <c r="S4" s="6">
        <f t="shared" si="0"/>
        <v>11</v>
      </c>
      <c r="T4" s="6">
        <f t="shared" si="0"/>
        <v>12</v>
      </c>
      <c r="U4" s="6">
        <f t="shared" si="0"/>
        <v>13</v>
      </c>
      <c r="V4" s="6">
        <f t="shared" si="0"/>
        <v>14</v>
      </c>
    </row>
    <row r="5" spans="1:25" x14ac:dyDescent="0.2">
      <c r="A5" s="17" t="s">
        <v>7</v>
      </c>
      <c r="B5" s="12">
        <v>-6</v>
      </c>
      <c r="C5" s="12">
        <v>-27</v>
      </c>
      <c r="D5" s="12">
        <v>36</v>
      </c>
      <c r="E5" s="12"/>
      <c r="F5" s="12"/>
      <c r="G5" s="12"/>
      <c r="H5" s="12"/>
      <c r="I5" s="7"/>
      <c r="J5" s="7"/>
      <c r="K5" s="7"/>
      <c r="W5" s="14">
        <f>IRR(B5:V5)</f>
        <v>7.6033673912494049E-2</v>
      </c>
    </row>
    <row r="6" spans="1:25" ht="12.75" hidden="1" customHeight="1" outlineLevel="1" x14ac:dyDescent="0.2">
      <c r="A6" s="18" t="s">
        <v>5</v>
      </c>
      <c r="B6" s="12">
        <v>-20000</v>
      </c>
      <c r="C6" s="12">
        <v>7000</v>
      </c>
      <c r="D6" s="12">
        <v>2000</v>
      </c>
      <c r="E6" s="12">
        <v>9000</v>
      </c>
      <c r="F6" s="12">
        <v>11000</v>
      </c>
      <c r="G6" s="12">
        <v>2000</v>
      </c>
      <c r="H6" s="12">
        <v>7000</v>
      </c>
      <c r="I6" s="7"/>
      <c r="J6" s="7"/>
      <c r="K6" s="7"/>
      <c r="W6" s="14">
        <f>IRR(B6:V6)</f>
        <v>0.21727421253664736</v>
      </c>
    </row>
    <row r="7" spans="1:25" collapsed="1" x14ac:dyDescent="0.2"/>
    <row r="8" spans="1:25" x14ac:dyDescent="0.2">
      <c r="B8" s="72" t="s">
        <v>1</v>
      </c>
      <c r="C8" s="72"/>
      <c r="D8" s="72"/>
      <c r="E8" s="72"/>
      <c r="F8" s="72"/>
      <c r="G8" s="72"/>
      <c r="H8" s="72"/>
    </row>
    <row r="9" spans="1:25" x14ac:dyDescent="0.2">
      <c r="A9" s="16" t="s">
        <v>4</v>
      </c>
      <c r="B9" s="5">
        <f>C9-C9</f>
        <v>0</v>
      </c>
      <c r="C9" s="13">
        <v>0.02</v>
      </c>
      <c r="D9" s="4">
        <f>C9+$C$9</f>
        <v>0.04</v>
      </c>
      <c r="E9" s="4">
        <f>D9+$C$9</f>
        <v>0.06</v>
      </c>
      <c r="F9" s="4">
        <f>E9+$C$9</f>
        <v>0.08</v>
      </c>
      <c r="G9" s="4">
        <f>F9+$C$9</f>
        <v>0.1</v>
      </c>
      <c r="H9" s="4">
        <f>G9+$C$9</f>
        <v>0.12000000000000001</v>
      </c>
    </row>
    <row r="10" spans="1:25" x14ac:dyDescent="0.2">
      <c r="A10" s="17" t="str">
        <f>A5</f>
        <v>A-B</v>
      </c>
      <c r="B10" s="19">
        <f>NPV(B9,$B5:$V$5)*(1+B9)</f>
        <v>3</v>
      </c>
      <c r="C10" s="19">
        <f>NPV(C9,$B5:$V$5)*(1+C9)</f>
        <v>2.1314878892733589</v>
      </c>
      <c r="D10" s="19">
        <f>NPV(D9,$B5:$V$5)*(1+D9)</f>
        <v>1.3224852071005913</v>
      </c>
      <c r="E10" s="19">
        <f>NPV(E9,$B5:$V$5)*(1+E9)</f>
        <v>0.56817372730508697</v>
      </c>
      <c r="F10" s="19">
        <f>NPV(F9,$B5:$V$5)*(1+F9)</f>
        <v>-0.13580246913580396</v>
      </c>
      <c r="G10" s="19">
        <f>NPV(G9,$B5:$V$5)*(1+G9)</f>
        <v>-0.79338842975206703</v>
      </c>
      <c r="H10" s="19">
        <f>NPV(H9,$B5:$V$5)*(1+H9)</f>
        <v>-1.408163265306122</v>
      </c>
      <c r="I10" s="3"/>
    </row>
    <row r="11" spans="1:25" hidden="1" outlineLevel="1" x14ac:dyDescent="0.2">
      <c r="A11" s="17" t="str">
        <f>A6</f>
        <v>Stor fabrikk</v>
      </c>
      <c r="B11" s="2">
        <f>NPV(B9,$B$6:$V6)*(1+B9)</f>
        <v>18000</v>
      </c>
      <c r="C11" s="2">
        <f>NPV(C9,$B$6:$V6)*(1+C9)</f>
        <v>15455.544652693421</v>
      </c>
      <c r="D11" s="2">
        <f>NPV(D9,$B$6:$V6)*(1+D9)</f>
        <v>13159.750879799672</v>
      </c>
      <c r="E11" s="2">
        <f>NPV(E9,$B$6:$V6)*(1+E9)</f>
        <v>11082.610436652925</v>
      </c>
      <c r="F11" s="2">
        <f>NPV(F9,$B$6:$V6)*(1+F9)</f>
        <v>9198.3314542767985</v>
      </c>
      <c r="G11" s="2">
        <f>NPV(G9,$B$6:$V6)*(1+G9)</f>
        <v>7484.6702992445562</v>
      </c>
      <c r="H11" s="2">
        <f>NPV(H9,$B$6:$V6)*(1+H9)</f>
        <v>5922.3804075543248</v>
      </c>
    </row>
    <row r="12" spans="1:25" collapsed="1" x14ac:dyDescent="0.2"/>
    <row r="13" spans="1:25" x14ac:dyDescent="0.2">
      <c r="Y13" s="15"/>
    </row>
    <row r="24" spans="2:7" x14ac:dyDescent="0.2">
      <c r="B24" s="15">
        <f t="shared" ref="B24:G24" si="1">C9*100</f>
        <v>2</v>
      </c>
      <c r="C24" s="15">
        <f t="shared" si="1"/>
        <v>4</v>
      </c>
      <c r="D24" s="15">
        <f t="shared" si="1"/>
        <v>6</v>
      </c>
      <c r="E24" s="15">
        <f t="shared" si="1"/>
        <v>8</v>
      </c>
      <c r="F24" s="15">
        <f t="shared" si="1"/>
        <v>10</v>
      </c>
      <c r="G24" s="15">
        <f t="shared" si="1"/>
        <v>12.000000000000002</v>
      </c>
    </row>
    <row r="32" spans="2:7" x14ac:dyDescent="0.2">
      <c r="B32" s="10"/>
    </row>
    <row r="36" spans="1:1" x14ac:dyDescent="0.2">
      <c r="A36" s="9"/>
    </row>
    <row r="52" spans="2:8" x14ac:dyDescent="0.2">
      <c r="B52" s="1"/>
      <c r="C52" s="8"/>
      <c r="D52" s="8"/>
      <c r="E52" s="8"/>
      <c r="F52" s="8"/>
      <c r="G52" s="8"/>
      <c r="H52" s="8"/>
    </row>
  </sheetData>
  <mergeCells count="2">
    <mergeCell ref="B3:H3"/>
    <mergeCell ref="B8:H8"/>
  </mergeCells>
  <phoneticPr fontId="2" type="noConversion"/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9"/>
  <sheetViews>
    <sheetView zoomScaleNormal="100" workbookViewId="0"/>
  </sheetViews>
  <sheetFormatPr baseColWidth="10" defaultColWidth="8.7109375" defaultRowHeight="12.75" outlineLevelCol="1" x14ac:dyDescent="0.2"/>
  <cols>
    <col min="1" max="1" width="21.28515625" customWidth="1"/>
    <col min="2" max="2" width="11.5703125" customWidth="1"/>
    <col min="3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  <col min="24" max="28" width="8.7109375" customWidth="1"/>
    <col min="29" max="29" width="10.28515625" customWidth="1"/>
    <col min="30" max="30" width="11.42578125" customWidth="1"/>
    <col min="31" max="31" width="11.5703125" customWidth="1"/>
    <col min="32" max="32" width="10.7109375" customWidth="1"/>
  </cols>
  <sheetData>
    <row r="1" spans="1:33" ht="21" customHeight="1" x14ac:dyDescent="0.2">
      <c r="A1" s="16" t="s">
        <v>2</v>
      </c>
    </row>
    <row r="2" spans="1:33" x14ac:dyDescent="0.2">
      <c r="B2" s="69" t="s">
        <v>38</v>
      </c>
      <c r="C2" s="70" t="s">
        <v>40</v>
      </c>
      <c r="D2" s="70" t="s">
        <v>39</v>
      </c>
      <c r="E2" s="70" t="s">
        <v>41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33" x14ac:dyDescent="0.2">
      <c r="A3" s="17" t="s">
        <v>42</v>
      </c>
      <c r="B3" s="12">
        <v>-10</v>
      </c>
      <c r="C3" s="12">
        <v>-40</v>
      </c>
      <c r="D3" s="12">
        <f>-20</f>
        <v>-20</v>
      </c>
      <c r="E3" s="12">
        <v>-30</v>
      </c>
      <c r="F3" s="12"/>
      <c r="G3" s="12"/>
      <c r="H3" s="12"/>
      <c r="I3" s="20"/>
      <c r="J3" s="20"/>
      <c r="K3" s="20"/>
      <c r="W3" s="14"/>
      <c r="AC3" s="21"/>
      <c r="AF3" s="21"/>
    </row>
    <row r="4" spans="1:33" ht="12.75" customHeight="1" x14ac:dyDescent="0.2">
      <c r="A4" s="22"/>
      <c r="B4" s="12"/>
      <c r="C4" s="12"/>
      <c r="D4" s="12"/>
      <c r="E4" s="12"/>
      <c r="F4" s="12"/>
      <c r="G4" s="12"/>
      <c r="H4" s="12"/>
      <c r="I4" s="20"/>
      <c r="J4" s="20"/>
      <c r="K4" s="20"/>
      <c r="W4" s="14"/>
    </row>
    <row r="5" spans="1:33" x14ac:dyDescent="0.2">
      <c r="B5" s="72" t="s">
        <v>1</v>
      </c>
      <c r="C5" s="72"/>
      <c r="D5" s="72"/>
      <c r="E5" s="72"/>
      <c r="F5" s="72"/>
      <c r="G5" s="72"/>
      <c r="H5" s="72"/>
      <c r="AC5" s="23"/>
      <c r="AF5" s="24"/>
      <c r="AG5" s="25"/>
    </row>
    <row r="6" spans="1:33" x14ac:dyDescent="0.2">
      <c r="B6" s="26">
        <f>C6-C6</f>
        <v>0</v>
      </c>
      <c r="C6" s="13">
        <v>0.01</v>
      </c>
      <c r="D6" s="27">
        <f>C6+$C$6</f>
        <v>0.02</v>
      </c>
      <c r="E6" s="27">
        <f>D6+$C$6</f>
        <v>0.03</v>
      </c>
      <c r="F6" s="27">
        <f>E6+$C$6</f>
        <v>0.04</v>
      </c>
      <c r="G6" s="27">
        <f>F6+$C$6</f>
        <v>0.05</v>
      </c>
      <c r="H6" s="27">
        <f>G6+$C$6</f>
        <v>6.0000000000000005E-2</v>
      </c>
    </row>
    <row r="7" spans="1:33" x14ac:dyDescent="0.2">
      <c r="A7" s="17" t="s">
        <v>36</v>
      </c>
      <c r="B7" s="2">
        <f>NPV(B6,$B3:$V$3)*(1+B6)</f>
        <v>-100</v>
      </c>
      <c r="C7" s="2">
        <f>NPV(C6,$B3:$V$3)*(1+C6)</f>
        <v>-98.32758582200735</v>
      </c>
      <c r="D7" s="2">
        <f>NPV(D6,$B3:$V$3)*(1+D6)</f>
        <v>-96.708731935680859</v>
      </c>
      <c r="E7" s="2">
        <f>NPV(E6,$B3:$V$3)*(1+E6)</f>
        <v>-95.141119419580548</v>
      </c>
      <c r="F7" s="2">
        <f>NPV(F6,$B3:$V$3)*(1+F6)</f>
        <v>-93.622553482020933</v>
      </c>
      <c r="G7" s="2">
        <f>NPV(G6,$B3:$V$3)*(1+G6)</f>
        <v>-92.150955620343396</v>
      </c>
      <c r="H7" s="2">
        <f>NPV(H6,$B3:$V$3)*(1+H6)</f>
        <v>-90.724356347857608</v>
      </c>
      <c r="I7" s="3"/>
    </row>
    <row r="8" spans="1:33" x14ac:dyDescent="0.2">
      <c r="A8" s="17" t="s">
        <v>37</v>
      </c>
      <c r="B8" s="2">
        <f>B7*(1+B6)^3</f>
        <v>-100</v>
      </c>
      <c r="C8" s="2">
        <f t="shared" ref="C8:H8" si="0">C7*(1+C6)^3</f>
        <v>-101.30700999999999</v>
      </c>
      <c r="D8" s="2">
        <f t="shared" si="0"/>
        <v>-102.62808000000001</v>
      </c>
      <c r="E8" s="2">
        <f t="shared" si="0"/>
        <v>-103.96326999999999</v>
      </c>
      <c r="F8" s="2">
        <f t="shared" si="0"/>
        <v>-105.31264</v>
      </c>
      <c r="G8" s="2">
        <f t="shared" si="0"/>
        <v>-106.67625000000004</v>
      </c>
      <c r="H8" s="2">
        <f t="shared" si="0"/>
        <v>-108.05416000000001</v>
      </c>
    </row>
    <row r="9" spans="1:33" x14ac:dyDescent="0.2">
      <c r="AC9" s="21"/>
      <c r="AD9" s="25"/>
      <c r="AF9" s="28"/>
      <c r="AG9" s="25"/>
    </row>
    <row r="10" spans="1:33" x14ac:dyDescent="0.2">
      <c r="Y10" s="15"/>
    </row>
    <row r="21" spans="2:31" x14ac:dyDescent="0.2">
      <c r="B21" s="15">
        <f t="shared" ref="B21:G21" si="1">C6*100</f>
        <v>1</v>
      </c>
      <c r="C21" s="15">
        <f t="shared" si="1"/>
        <v>2</v>
      </c>
      <c r="D21" s="15">
        <f t="shared" si="1"/>
        <v>3</v>
      </c>
      <c r="E21" s="15">
        <f t="shared" si="1"/>
        <v>4</v>
      </c>
      <c r="F21" s="15">
        <f t="shared" si="1"/>
        <v>5</v>
      </c>
      <c r="G21" s="15">
        <f t="shared" si="1"/>
        <v>6.0000000000000009</v>
      </c>
    </row>
    <row r="28" spans="2:31" x14ac:dyDescent="0.2">
      <c r="AC28" s="1"/>
    </row>
    <row r="29" spans="2:31" x14ac:dyDescent="0.2">
      <c r="B29" s="10"/>
      <c r="AC29" s="29"/>
      <c r="AE29" s="30"/>
    </row>
    <row r="30" spans="2:31" x14ac:dyDescent="0.2">
      <c r="AB30" s="11"/>
      <c r="AE30" s="31"/>
    </row>
    <row r="31" spans="2:31" x14ac:dyDescent="0.2">
      <c r="AC31" s="29"/>
      <c r="AE31" s="30"/>
    </row>
    <row r="33" spans="1:31" x14ac:dyDescent="0.2">
      <c r="A33" s="9"/>
    </row>
    <row r="37" spans="1:31" x14ac:dyDescent="0.2">
      <c r="AE37" s="32"/>
    </row>
    <row r="49" spans="2:8" x14ac:dyDescent="0.2">
      <c r="B49" s="1"/>
      <c r="C49" s="8"/>
      <c r="D49" s="8"/>
      <c r="E49" s="8"/>
      <c r="F49" s="8"/>
      <c r="G49" s="8"/>
      <c r="H49" s="8"/>
    </row>
  </sheetData>
  <mergeCells count="1">
    <mergeCell ref="B5:H5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baseColWidth="10" defaultColWidth="8.7109375" defaultRowHeight="12.75" x14ac:dyDescent="0.2"/>
  <cols>
    <col min="1" max="1" width="10.85546875" customWidth="1"/>
  </cols>
  <sheetData>
    <row r="1" spans="1:12" x14ac:dyDescent="0.2">
      <c r="A1" s="16" t="s">
        <v>2</v>
      </c>
    </row>
    <row r="2" spans="1:12" x14ac:dyDescent="0.2">
      <c r="B2" s="72" t="s">
        <v>0</v>
      </c>
      <c r="C2" s="72"/>
      <c r="D2" s="72"/>
      <c r="E2" s="72"/>
      <c r="F2" s="72"/>
      <c r="G2" s="72"/>
      <c r="H2" s="72"/>
    </row>
    <row r="3" spans="1:12" x14ac:dyDescent="0.2">
      <c r="B3" s="11">
        <v>2020</v>
      </c>
      <c r="C3" s="16">
        <f t="shared" ref="C3:L3" si="0">B3+1</f>
        <v>2021</v>
      </c>
      <c r="D3" s="16">
        <f t="shared" si="0"/>
        <v>2022</v>
      </c>
      <c r="E3" s="16">
        <f t="shared" si="0"/>
        <v>2023</v>
      </c>
      <c r="F3" s="16">
        <f t="shared" si="0"/>
        <v>2024</v>
      </c>
      <c r="G3" s="16">
        <f t="shared" si="0"/>
        <v>2025</v>
      </c>
      <c r="H3" s="16">
        <f t="shared" si="0"/>
        <v>2026</v>
      </c>
      <c r="I3" s="16">
        <f t="shared" si="0"/>
        <v>2027</v>
      </c>
      <c r="J3" s="16">
        <f t="shared" si="0"/>
        <v>2028</v>
      </c>
      <c r="K3" s="16">
        <f t="shared" si="0"/>
        <v>2029</v>
      </c>
      <c r="L3" s="16">
        <f t="shared" si="0"/>
        <v>2030</v>
      </c>
    </row>
    <row r="4" spans="1:12" x14ac:dyDescent="0.2">
      <c r="A4" s="16" t="s">
        <v>6</v>
      </c>
      <c r="B4" s="12">
        <v>-1000</v>
      </c>
      <c r="C4" s="12">
        <v>0</v>
      </c>
      <c r="D4" s="20">
        <f>C4</f>
        <v>0</v>
      </c>
      <c r="E4" s="20">
        <f t="shared" ref="E4:K4" si="1">D4</f>
        <v>0</v>
      </c>
      <c r="F4" s="20">
        <f t="shared" si="1"/>
        <v>0</v>
      </c>
      <c r="G4" s="20">
        <f t="shared" si="1"/>
        <v>0</v>
      </c>
      <c r="H4" s="20">
        <f t="shared" si="1"/>
        <v>0</v>
      </c>
      <c r="I4" s="20">
        <f t="shared" si="1"/>
        <v>0</v>
      </c>
      <c r="J4" s="20">
        <f t="shared" si="1"/>
        <v>0</v>
      </c>
      <c r="K4" s="20">
        <f t="shared" si="1"/>
        <v>0</v>
      </c>
      <c r="L4" s="33">
        <f>-B4</f>
        <v>1000</v>
      </c>
    </row>
    <row r="5" spans="1:12" x14ac:dyDescent="0.2">
      <c r="B5" s="12"/>
      <c r="C5" s="12"/>
      <c r="D5" s="12"/>
      <c r="E5" s="12"/>
      <c r="F5" s="12"/>
      <c r="G5" s="12"/>
      <c r="H5" s="12"/>
      <c r="I5" s="20"/>
      <c r="J5" s="20"/>
      <c r="K5" s="20"/>
    </row>
    <row r="7" spans="1:12" x14ac:dyDescent="0.2">
      <c r="B7" s="72" t="s">
        <v>1</v>
      </c>
      <c r="C7" s="72"/>
      <c r="D7" s="72"/>
      <c r="E7" s="72"/>
      <c r="F7" s="72"/>
      <c r="G7" s="72"/>
      <c r="H7" s="72"/>
    </row>
    <row r="8" spans="1:12" x14ac:dyDescent="0.2">
      <c r="B8" s="13">
        <v>0</v>
      </c>
      <c r="C8" s="13">
        <v>0.03</v>
      </c>
      <c r="D8" s="26">
        <f>$C$8+C8</f>
        <v>0.06</v>
      </c>
      <c r="E8" s="26">
        <f>$C$8+D8</f>
        <v>0.09</v>
      </c>
      <c r="F8" s="26">
        <f>$C$8+E8</f>
        <v>0.12</v>
      </c>
      <c r="G8" s="26">
        <f>$C$8+F8</f>
        <v>0.15</v>
      </c>
      <c r="H8" s="26">
        <f>$C$8+G8</f>
        <v>0.18</v>
      </c>
    </row>
    <row r="9" spans="1:12" x14ac:dyDescent="0.2">
      <c r="A9" s="16" t="s">
        <v>4</v>
      </c>
      <c r="B9" s="2">
        <f>NPV(B8,$B4:$L$5)*(1+B8)</f>
        <v>0</v>
      </c>
      <c r="C9" s="2">
        <f>NPV(C8,$B4:$L$5)*(1+C8)</f>
        <v>-255.90608510327502</v>
      </c>
      <c r="D9" s="2">
        <f>NPV(D8,$B4:$L$5)*(1+D8)</f>
        <v>-441.60522308488214</v>
      </c>
      <c r="E9" s="2">
        <f>NPV(E8,$B4:$L$5)*(1+E8)</f>
        <v>-577.58919310431111</v>
      </c>
      <c r="F9" s="2">
        <f>NPV(F8,$B4:$L$5)*(1+F8)</f>
        <v>-678.02676340930407</v>
      </c>
      <c r="G9" s="2">
        <f>NPV(G8,$B4:$L$5)*(1+G8)</f>
        <v>-752.81529387813418</v>
      </c>
      <c r="H9" s="2">
        <f>NPV(H8,$B4:$L$5)*(1+H8)</f>
        <v>-808.93553308639412</v>
      </c>
      <c r="I9" s="3"/>
    </row>
    <row r="10" spans="1:12" x14ac:dyDescent="0.2">
      <c r="B10" s="2"/>
      <c r="C10" s="2"/>
      <c r="D10" s="2"/>
      <c r="E10" s="2"/>
      <c r="F10" s="2"/>
      <c r="G10" s="2"/>
      <c r="H10" s="2"/>
    </row>
    <row r="23" spans="2:8" x14ac:dyDescent="0.2">
      <c r="C23" s="15">
        <f t="shared" ref="C23:H23" si="2">C8*100</f>
        <v>3</v>
      </c>
      <c r="D23" s="15">
        <f t="shared" si="2"/>
        <v>6</v>
      </c>
      <c r="E23" s="15">
        <f t="shared" si="2"/>
        <v>9</v>
      </c>
      <c r="F23" s="15">
        <f t="shared" si="2"/>
        <v>12</v>
      </c>
      <c r="G23" s="15">
        <f t="shared" si="2"/>
        <v>15</v>
      </c>
      <c r="H23" s="15">
        <f t="shared" si="2"/>
        <v>18</v>
      </c>
    </row>
    <row r="31" spans="2:8" x14ac:dyDescent="0.2">
      <c r="B31" s="10"/>
    </row>
  </sheetData>
  <mergeCells count="2">
    <mergeCell ref="B2:H2"/>
    <mergeCell ref="B7:H7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baseColWidth="10" defaultColWidth="9.140625" defaultRowHeight="15" x14ac:dyDescent="0.25"/>
  <cols>
    <col min="1" max="1" width="21.7109375" style="50" bestFit="1" customWidth="1"/>
    <col min="2" max="16384" width="9.140625" style="50"/>
  </cols>
  <sheetData>
    <row r="1" spans="1:11" x14ac:dyDescent="0.25">
      <c r="A1" s="50" t="s">
        <v>20</v>
      </c>
      <c r="B1" s="50" t="s">
        <v>21</v>
      </c>
      <c r="C1" s="50" t="s">
        <v>22</v>
      </c>
    </row>
    <row r="2" spans="1:11" x14ac:dyDescent="0.25">
      <c r="A2" s="50" t="s">
        <v>23</v>
      </c>
      <c r="B2" s="51">
        <v>9850</v>
      </c>
      <c r="C2" s="52">
        <v>120000</v>
      </c>
    </row>
    <row r="3" spans="1:11" x14ac:dyDescent="0.25">
      <c r="A3" s="50" t="s">
        <v>24</v>
      </c>
      <c r="B3" s="53">
        <v>240</v>
      </c>
      <c r="C3" s="52">
        <v>2500</v>
      </c>
    </row>
    <row r="5" spans="1:11" x14ac:dyDescent="0.25">
      <c r="A5" s="50" t="s">
        <v>25</v>
      </c>
      <c r="B5" s="54">
        <f>RATE((C2/C3)-1,B3,-B2+B3)</f>
        <v>6.8797209428882802E-3</v>
      </c>
    </row>
    <row r="6" spans="1:11" x14ac:dyDescent="0.25">
      <c r="A6" s="50" t="s">
        <v>26</v>
      </c>
      <c r="B6" s="53">
        <v>15</v>
      </c>
    </row>
    <row r="7" spans="1:11" x14ac:dyDescent="0.25">
      <c r="A7" s="50" t="s">
        <v>27</v>
      </c>
      <c r="B7" s="55">
        <f>(1+B5)^B6-1</f>
        <v>0.10831678521144839</v>
      </c>
    </row>
    <row r="8" spans="1:11" x14ac:dyDescent="0.25">
      <c r="B8" s="55"/>
    </row>
    <row r="9" spans="1:11" x14ac:dyDescent="0.25">
      <c r="B9" s="73" t="s">
        <v>26</v>
      </c>
      <c r="C9" s="73"/>
      <c r="D9" s="73"/>
      <c r="E9" s="73"/>
      <c r="F9" s="73"/>
      <c r="G9" s="73"/>
      <c r="H9" s="73"/>
      <c r="I9" s="73"/>
      <c r="J9" s="73"/>
      <c r="K9" s="73"/>
    </row>
    <row r="10" spans="1:11" x14ac:dyDescent="0.25">
      <c r="B10" s="53">
        <v>5</v>
      </c>
      <c r="C10" s="50">
        <f>B10+$B$10</f>
        <v>10</v>
      </c>
      <c r="D10" s="50">
        <f t="shared" ref="D10:J10" si="0">C10+$B$10</f>
        <v>15</v>
      </c>
      <c r="E10" s="50">
        <f t="shared" si="0"/>
        <v>20</v>
      </c>
      <c r="F10" s="50">
        <f t="shared" si="0"/>
        <v>25</v>
      </c>
      <c r="G10" s="50">
        <f t="shared" si="0"/>
        <v>30</v>
      </c>
      <c r="H10" s="50">
        <f t="shared" si="0"/>
        <v>35</v>
      </c>
      <c r="I10" s="50">
        <f t="shared" si="0"/>
        <v>40</v>
      </c>
      <c r="J10" s="50">
        <f t="shared" si="0"/>
        <v>45</v>
      </c>
      <c r="K10" s="50">
        <f>J10+$B$10</f>
        <v>50</v>
      </c>
    </row>
    <row r="11" spans="1:11" x14ac:dyDescent="0.25">
      <c r="A11" s="50" t="str">
        <f>A7</f>
        <v>Årlig internrente</v>
      </c>
      <c r="B11" s="56">
        <f>(1+$B$5)^B10-1</f>
        <v>3.4875177743749486E-2</v>
      </c>
      <c r="C11" s="56">
        <f t="shared" ref="C11:K11" si="1">(1+$B$5)^C10-1</f>
        <v>7.0966633510156862E-2</v>
      </c>
      <c r="D11" s="56">
        <f t="shared" si="1"/>
        <v>0.10831678521144839</v>
      </c>
      <c r="E11" s="56">
        <f t="shared" si="1"/>
        <v>0.14696953009207858</v>
      </c>
      <c r="F11" s="56">
        <f t="shared" si="1"/>
        <v>0.1869702963207045</v>
      </c>
      <c r="G11" s="56">
        <f t="shared" si="1"/>
        <v>0.22836609638144001</v>
      </c>
      <c r="H11" s="56">
        <f t="shared" si="1"/>
        <v>0.27120558232713843</v>
      </c>
      <c r="I11" s="56">
        <f t="shared" si="1"/>
        <v>0.31553910295964371</v>
      </c>
      <c r="J11" s="56">
        <f t="shared" si="1"/>
        <v>0.36141876300421405</v>
      </c>
      <c r="K11" s="56">
        <f t="shared" si="1"/>
        <v>0.40889848434766107</v>
      </c>
    </row>
  </sheetData>
  <mergeCells count="1">
    <mergeCell ref="B9:K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Normal="100" workbookViewId="0"/>
  </sheetViews>
  <sheetFormatPr baseColWidth="10" defaultColWidth="8.7109375" defaultRowHeight="12.75" x14ac:dyDescent="0.2"/>
  <cols>
    <col min="1" max="1" width="18.28515625" customWidth="1"/>
  </cols>
  <sheetData>
    <row r="1" spans="1:4" x14ac:dyDescent="0.2">
      <c r="B1">
        <v>0</v>
      </c>
      <c r="C1">
        <v>8</v>
      </c>
      <c r="D1">
        <v>60</v>
      </c>
    </row>
    <row r="2" spans="1:4" x14ac:dyDescent="0.2">
      <c r="A2" t="s">
        <v>30</v>
      </c>
      <c r="B2">
        <v>0</v>
      </c>
      <c r="C2" s="57" t="s">
        <v>28</v>
      </c>
      <c r="D2">
        <v>0</v>
      </c>
    </row>
    <row r="3" spans="1:4" x14ac:dyDescent="0.2">
      <c r="A3" t="s">
        <v>31</v>
      </c>
      <c r="B3">
        <v>0</v>
      </c>
      <c r="C3">
        <v>0</v>
      </c>
      <c r="D3" s="58" t="s">
        <v>29</v>
      </c>
    </row>
    <row r="4" spans="1:4" x14ac:dyDescent="0.2">
      <c r="A4" t="s">
        <v>7</v>
      </c>
      <c r="B4">
        <v>0</v>
      </c>
      <c r="C4" s="58" t="str">
        <f>C2</f>
        <v>-0,97''</v>
      </c>
      <c r="D4" s="58" t="str">
        <f>D3</f>
        <v>1''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"/>
  <sheetViews>
    <sheetView zoomScaleNormal="100" workbookViewId="0"/>
  </sheetViews>
  <sheetFormatPr baseColWidth="10" defaultRowHeight="15" outlineLevelRow="1" x14ac:dyDescent="0.25"/>
  <cols>
    <col min="1" max="1" width="18.5703125" style="34" customWidth="1"/>
    <col min="2" max="2" width="9" style="34" customWidth="1"/>
    <col min="3" max="7" width="10.28515625" style="34" customWidth="1"/>
    <col min="8" max="8" width="14.42578125" style="34" customWidth="1"/>
    <col min="9" max="11" width="9.28515625" style="34" bestFit="1" customWidth="1"/>
    <col min="12" max="12" width="22.85546875" style="34" customWidth="1"/>
    <col min="13" max="13" width="25.5703125" style="34" customWidth="1"/>
    <col min="14" max="14" width="9.28515625" style="34" bestFit="1" customWidth="1"/>
    <col min="15" max="16384" width="11.42578125" style="34"/>
  </cols>
  <sheetData>
    <row r="1" spans="1:14" ht="36.75" customHeight="1" outlineLevel="1" x14ac:dyDescent="0.25">
      <c r="A1" s="34" t="s">
        <v>2</v>
      </c>
    </row>
    <row r="2" spans="1:14" outlineLevel="1" x14ac:dyDescent="0.25">
      <c r="A2" s="36" t="s">
        <v>8</v>
      </c>
      <c r="B2" s="37">
        <v>500000</v>
      </c>
      <c r="H2" s="36"/>
      <c r="I2" s="61"/>
      <c r="J2" s="61"/>
      <c r="K2" s="61"/>
      <c r="L2" s="61"/>
      <c r="M2" s="61"/>
      <c r="N2" s="61"/>
    </row>
    <row r="3" spans="1:14" outlineLevel="1" x14ac:dyDescent="0.25">
      <c r="A3" s="34" t="s">
        <v>9</v>
      </c>
      <c r="B3" s="40">
        <v>0.3</v>
      </c>
      <c r="I3" s="59"/>
      <c r="J3" s="60"/>
      <c r="K3" s="59"/>
      <c r="L3" s="59"/>
      <c r="M3" s="59"/>
      <c r="N3" s="59"/>
    </row>
    <row r="4" spans="1:14" outlineLevel="1" x14ac:dyDescent="0.25">
      <c r="B4" s="40"/>
      <c r="C4" s="74" t="s">
        <v>10</v>
      </c>
      <c r="D4" s="74"/>
      <c r="E4" s="74"/>
      <c r="F4" s="74"/>
      <c r="G4" s="74"/>
      <c r="I4" s="59"/>
      <c r="J4" s="60"/>
      <c r="K4" s="59"/>
      <c r="L4" s="59"/>
      <c r="M4" s="59"/>
      <c r="N4" s="59"/>
    </row>
    <row r="5" spans="1:14" outlineLevel="1" x14ac:dyDescent="0.25"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outlineLevel="1" x14ac:dyDescent="0.25">
      <c r="A6" s="34" t="s">
        <v>15</v>
      </c>
      <c r="C6" s="44">
        <f>B2*B3</f>
        <v>150000</v>
      </c>
      <c r="G6" s="44">
        <f>-C6</f>
        <v>-150000</v>
      </c>
    </row>
    <row r="7" spans="1:14" outlineLevel="1" x14ac:dyDescent="0.25">
      <c r="A7" s="34" t="s">
        <v>16</v>
      </c>
      <c r="B7" s="45">
        <v>2.5000000000000001E-3</v>
      </c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outlineLevel="1" x14ac:dyDescent="0.25">
      <c r="A8" s="36" t="s">
        <v>17</v>
      </c>
      <c r="B8" s="45">
        <v>0.06</v>
      </c>
      <c r="D8" s="46">
        <f>-C6*B8/4</f>
        <v>-2250</v>
      </c>
      <c r="E8" s="46">
        <f t="shared" si="0"/>
        <v>-2250</v>
      </c>
      <c r="F8" s="46">
        <f t="shared" si="0"/>
        <v>-2250</v>
      </c>
      <c r="G8" s="46">
        <f t="shared" si="0"/>
        <v>-2250</v>
      </c>
    </row>
    <row r="9" spans="1:14" outlineLevel="1" x14ac:dyDescent="0.25">
      <c r="A9" s="34" t="s">
        <v>6</v>
      </c>
      <c r="C9" s="47">
        <f>SUM(C6:C8)</f>
        <v>150000</v>
      </c>
      <c r="D9" s="47">
        <f>SUM(D6:D8)</f>
        <v>-3500</v>
      </c>
      <c r="E9" s="47">
        <f>SUM(E6:E8)</f>
        <v>-3500</v>
      </c>
      <c r="F9" s="47">
        <f>SUM(F6:F8)</f>
        <v>-3500</v>
      </c>
      <c r="G9" s="47">
        <f>SUM(G6:G8)</f>
        <v>-153500</v>
      </c>
    </row>
    <row r="10" spans="1:14" outlineLevel="1" x14ac:dyDescent="0.25">
      <c r="A10" s="36" t="s">
        <v>18</v>
      </c>
      <c r="C10" s="59">
        <f>IRR(C9:G9)</f>
        <v>2.3333333333509731E-2</v>
      </c>
    </row>
    <row r="11" spans="1:14" outlineLevel="1" x14ac:dyDescent="0.25">
      <c r="A11" s="36" t="s">
        <v>19</v>
      </c>
      <c r="C11" s="68">
        <f>(1+C10)^4-1</f>
        <v>9.6651111235324105E-2</v>
      </c>
    </row>
    <row r="13" spans="1:14" x14ac:dyDescent="0.25">
      <c r="B13" s="74" t="s">
        <v>35</v>
      </c>
      <c r="C13" s="74"/>
      <c r="D13" s="74"/>
      <c r="E13" s="74"/>
      <c r="F13" s="74"/>
      <c r="G13" s="74"/>
    </row>
    <row r="14" spans="1:14" x14ac:dyDescent="0.25">
      <c r="A14" s="62"/>
      <c r="B14" s="62">
        <v>10</v>
      </c>
      <c r="C14" s="62">
        <v>30</v>
      </c>
      <c r="D14" s="62">
        <v>50</v>
      </c>
      <c r="E14" s="62">
        <v>70</v>
      </c>
      <c r="F14" s="62">
        <v>90</v>
      </c>
      <c r="G14" s="62">
        <v>100</v>
      </c>
    </row>
    <row r="15" spans="1:14" ht="15.75" thickBot="1" x14ac:dyDescent="0.3">
      <c r="A15" s="63" t="s">
        <v>32</v>
      </c>
      <c r="B15" s="67">
        <f>0.16986*100</f>
        <v>16.986000000000001</v>
      </c>
      <c r="C15" s="67">
        <f>0.09665*100</f>
        <v>9.6649999999999991</v>
      </c>
      <c r="D15" s="67">
        <f>0.08243*100</f>
        <v>8.2430000000000003</v>
      </c>
      <c r="E15" s="67">
        <f>0.07638*100</f>
        <v>7.6379999999999999</v>
      </c>
      <c r="F15" s="67">
        <f>0.07303*100</f>
        <v>7.3029999999999999</v>
      </c>
      <c r="G15" s="67">
        <f>0.07186*100</f>
        <v>7.1859999999999991</v>
      </c>
    </row>
    <row r="16" spans="1:14" ht="15.75" thickTop="1" x14ac:dyDescent="0.25"/>
    <row r="17" spans="2:7" x14ac:dyDescent="0.25">
      <c r="B17" s="64"/>
      <c r="C17" s="64"/>
      <c r="D17" s="64"/>
      <c r="E17" s="64"/>
      <c r="F17" s="64"/>
      <c r="G17" s="64"/>
    </row>
    <row r="18" spans="2:7" x14ac:dyDescent="0.25">
      <c r="B18" s="65"/>
      <c r="C18" s="66"/>
      <c r="D18" s="66"/>
      <c r="E18" s="66"/>
      <c r="F18" s="66"/>
      <c r="G18" s="66"/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zoomScaleNormal="100" workbookViewId="0"/>
  </sheetViews>
  <sheetFormatPr baseColWidth="10" defaultColWidth="8.7109375" defaultRowHeight="12.75" x14ac:dyDescent="0.2"/>
  <sheetData>
    <row r="1" spans="1:6" x14ac:dyDescent="0.2">
      <c r="B1" s="72" t="s">
        <v>34</v>
      </c>
      <c r="C1" s="72"/>
      <c r="D1" s="72"/>
      <c r="E1" s="72"/>
      <c r="F1" s="72"/>
    </row>
    <row r="2" spans="1:6" x14ac:dyDescent="0.2">
      <c r="B2">
        <v>1</v>
      </c>
      <c r="C2">
        <v>2</v>
      </c>
      <c r="D2">
        <v>3</v>
      </c>
      <c r="E2">
        <v>4</v>
      </c>
      <c r="F2">
        <v>5</v>
      </c>
    </row>
    <row r="3" spans="1:6" x14ac:dyDescent="0.2">
      <c r="A3" t="s">
        <v>4</v>
      </c>
      <c r="B3">
        <v>-27</v>
      </c>
      <c r="C3">
        <v>95</v>
      </c>
      <c r="D3">
        <v>148</v>
      </c>
      <c r="E3">
        <v>154</v>
      </c>
      <c r="F3">
        <v>142</v>
      </c>
    </row>
  </sheetData>
  <mergeCells count="1">
    <mergeCell ref="B1:F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"/>
  <sheetViews>
    <sheetView tabSelected="1" zoomScaleNormal="100" workbookViewId="0"/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15.6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x14ac:dyDescent="0.25">
      <c r="A3" s="34" t="s">
        <v>9</v>
      </c>
      <c r="B3" s="40">
        <v>0.5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x14ac:dyDescent="0.25">
      <c r="A6" s="34" t="s">
        <v>15</v>
      </c>
      <c r="B6" s="34"/>
      <c r="C6" s="44">
        <f>B2*B3</f>
        <v>250000</v>
      </c>
      <c r="D6" s="34"/>
      <c r="E6" s="34"/>
      <c r="F6" s="34"/>
      <c r="G6" s="44">
        <f>-C6</f>
        <v>-250000</v>
      </c>
    </row>
    <row r="7" spans="1:14" ht="15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x14ac:dyDescent="0.25">
      <c r="A8" s="36" t="s">
        <v>17</v>
      </c>
      <c r="B8" s="45">
        <v>0.06</v>
      </c>
      <c r="C8" s="34"/>
      <c r="D8" s="46">
        <f>-C6*B8/4</f>
        <v>-3750</v>
      </c>
      <c r="E8" s="46">
        <f t="shared" si="0"/>
        <v>-3750</v>
      </c>
      <c r="F8" s="46">
        <f t="shared" si="0"/>
        <v>-3750</v>
      </c>
      <c r="G8" s="46">
        <f t="shared" si="0"/>
        <v>-3750</v>
      </c>
    </row>
    <row r="9" spans="1:14" ht="15" x14ac:dyDescent="0.25">
      <c r="A9" s="34" t="s">
        <v>6</v>
      </c>
      <c r="B9" s="34"/>
      <c r="C9" s="47">
        <f>SUM(C6:C8)</f>
        <v>250000</v>
      </c>
      <c r="D9" s="47">
        <f>SUM(D6:D8)</f>
        <v>-5000</v>
      </c>
      <c r="E9" s="47">
        <f>SUM(E6:E8)</f>
        <v>-5000</v>
      </c>
      <c r="F9" s="47">
        <f>SUM(F6:F8)</f>
        <v>-5000</v>
      </c>
      <c r="G9" s="47">
        <f>SUM(G6:G8)</f>
        <v>-255000</v>
      </c>
    </row>
    <row r="10" spans="1:14" ht="15" x14ac:dyDescent="0.25">
      <c r="A10" s="36" t="s">
        <v>18</v>
      </c>
      <c r="B10" s="34"/>
      <c r="C10" s="48">
        <f>IRR(C9:G9)</f>
        <v>2.0000000000000018E-2</v>
      </c>
      <c r="D10" s="34"/>
      <c r="E10" s="34"/>
      <c r="F10" s="34"/>
      <c r="G10" s="34"/>
    </row>
    <row r="11" spans="1:14" ht="15" x14ac:dyDescent="0.25">
      <c r="A11" s="36" t="s">
        <v>19</v>
      </c>
      <c r="B11" s="34"/>
      <c r="C11" s="49">
        <f>(1+C10)^4-1</f>
        <v>8.2432159999999977E-2</v>
      </c>
      <c r="D11" s="34"/>
      <c r="E11" s="34"/>
      <c r="F11" s="34"/>
      <c r="G11" s="34"/>
    </row>
  </sheetData>
  <mergeCells count="1">
    <mergeCell ref="C4:G4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topLeftCell="A12" zoomScaleNormal="100" workbookViewId="0">
      <selection activeCell="A12" sqref="A12"/>
    </sheetView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36.75" hidden="1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hidden="1" outlineLevel="1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hidden="1" outlineLevel="1" x14ac:dyDescent="0.25">
      <c r="A3" s="34" t="s">
        <v>9</v>
      </c>
      <c r="B3" s="40">
        <v>1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hidden="1" outlineLevel="1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hidden="1" outlineLevel="1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hidden="1" outlineLevel="1" x14ac:dyDescent="0.25">
      <c r="A6" s="34" t="s">
        <v>15</v>
      </c>
      <c r="B6" s="34"/>
      <c r="C6" s="44">
        <f>B2*B3</f>
        <v>500000</v>
      </c>
      <c r="D6" s="34"/>
      <c r="E6" s="34"/>
      <c r="F6" s="34"/>
      <c r="G6" s="44">
        <f>-C6</f>
        <v>-500000</v>
      </c>
    </row>
    <row r="7" spans="1:14" ht="15" hidden="1" outlineLevel="1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hidden="1" outlineLevel="1" x14ac:dyDescent="0.25">
      <c r="A8" s="36" t="s">
        <v>17</v>
      </c>
      <c r="B8" s="45">
        <v>0.06</v>
      </c>
      <c r="C8" s="34"/>
      <c r="D8" s="46">
        <f>-C6*B8/4</f>
        <v>-7500</v>
      </c>
      <c r="E8" s="46">
        <f t="shared" si="0"/>
        <v>-7500</v>
      </c>
      <c r="F8" s="46">
        <f t="shared" si="0"/>
        <v>-7500</v>
      </c>
      <c r="G8" s="46">
        <f t="shared" si="0"/>
        <v>-7500</v>
      </c>
    </row>
    <row r="9" spans="1:14" ht="15" hidden="1" outlineLevel="1" x14ac:dyDescent="0.25">
      <c r="A9" s="34" t="s">
        <v>6</v>
      </c>
      <c r="B9" s="34"/>
      <c r="C9" s="47">
        <f>SUM(C6:C8)</f>
        <v>500000</v>
      </c>
      <c r="D9" s="47">
        <f>SUM(D6:D8)</f>
        <v>-8750</v>
      </c>
      <c r="E9" s="47">
        <f>SUM(E6:E8)</f>
        <v>-8750</v>
      </c>
      <c r="F9" s="47">
        <f>SUM(F6:F8)</f>
        <v>-8750</v>
      </c>
      <c r="G9" s="47">
        <f>SUM(G6:G8)</f>
        <v>-508750</v>
      </c>
    </row>
    <row r="10" spans="1:14" ht="15" hidden="1" outlineLevel="1" x14ac:dyDescent="0.25">
      <c r="A10" s="36" t="s">
        <v>18</v>
      </c>
      <c r="B10" s="34"/>
      <c r="C10" s="59">
        <f>IRR(C9:G9)</f>
        <v>1.7500000000000071E-2</v>
      </c>
      <c r="D10" s="34"/>
      <c r="E10" s="34"/>
      <c r="F10" s="34"/>
      <c r="G10" s="34"/>
    </row>
    <row r="11" spans="1:14" ht="15" hidden="1" outlineLevel="1" x14ac:dyDescent="0.25">
      <c r="A11" s="36" t="s">
        <v>19</v>
      </c>
      <c r="B11" s="34"/>
      <c r="C11" s="60">
        <f>(1+C10)^4-1</f>
        <v>7.1859031289062791E-2</v>
      </c>
      <c r="D11" s="34"/>
      <c r="E11" s="34"/>
      <c r="F11" s="34"/>
      <c r="G11" s="34"/>
    </row>
    <row r="12" spans="1:14" collapsed="1" x14ac:dyDescent="0.2"/>
    <row r="13" spans="1:14" x14ac:dyDescent="0.2">
      <c r="B13" s="75" t="s">
        <v>33</v>
      </c>
      <c r="C13" s="75"/>
      <c r="D13" s="75"/>
      <c r="E13" s="75"/>
      <c r="F13" s="75"/>
      <c r="G13" s="75"/>
    </row>
    <row r="14" spans="1:14" x14ac:dyDescent="0.2">
      <c r="B14" s="39">
        <v>0.1</v>
      </c>
      <c r="C14" s="39">
        <v>0.3</v>
      </c>
      <c r="D14" s="39">
        <v>0.5</v>
      </c>
      <c r="E14" s="39">
        <v>0.7</v>
      </c>
      <c r="F14" s="39">
        <v>0.9</v>
      </c>
      <c r="G14" s="39">
        <v>1</v>
      </c>
    </row>
    <row r="15" spans="1:14" x14ac:dyDescent="0.2">
      <c r="A15" s="35" t="s">
        <v>32</v>
      </c>
      <c r="B15" s="39">
        <v>0.17</v>
      </c>
      <c r="C15" s="41">
        <v>9.7000000000000003E-2</v>
      </c>
      <c r="D15" s="41">
        <v>8.2000000000000003E-2</v>
      </c>
      <c r="E15" s="41">
        <v>7.5999999999999998E-2</v>
      </c>
      <c r="F15" s="41">
        <v>7.2999999999999995E-2</v>
      </c>
      <c r="G15" s="41">
        <v>7.1999999999999995E-2</v>
      </c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Figur 9.2</vt:lpstr>
      <vt:lpstr>Figur 9.3</vt:lpstr>
      <vt:lpstr>Figur 9.4</vt:lpstr>
      <vt:lpstr>Figur 9.6</vt:lpstr>
      <vt:lpstr>Figur 9.7</vt:lpstr>
      <vt:lpstr>Figur 9.8</vt:lpstr>
      <vt:lpstr>Figur 9.9</vt:lpstr>
      <vt:lpstr>Tabell 9.1</vt:lpstr>
      <vt:lpstr>Tabell 9.2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 Gjærum</dc:creator>
  <cp:lastModifiedBy>Malgorzata Golinska</cp:lastModifiedBy>
  <dcterms:created xsi:type="dcterms:W3CDTF">2008-07-03T08:04:46Z</dcterms:created>
  <dcterms:modified xsi:type="dcterms:W3CDTF">2020-01-31T12:00:20Z</dcterms:modified>
</cp:coreProperties>
</file>