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11640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<sst xmlns="http://schemas.openxmlformats.org/spreadsheetml/2006/main" count="52" uniqueCount="45">
  <si>
    <t>a. Produktkalkyle, kroner pr sykkel</t>
  </si>
  <si>
    <t>Prisendring</t>
  </si>
  <si>
    <t>Salgspris</t>
  </si>
  <si>
    <t>Råmaterialer og innkjøpte deler</t>
  </si>
  <si>
    <t>Produksjonslønn</t>
  </si>
  <si>
    <t>Dekningsbidrag pr. sykkel</t>
  </si>
  <si>
    <t>b. Salgsbudsjett, antall sykler</t>
  </si>
  <si>
    <t>År</t>
  </si>
  <si>
    <t>Salgvolum</t>
  </si>
  <si>
    <t>akp</t>
  </si>
  <si>
    <t>Sum faste utbetalinger</t>
  </si>
  <si>
    <t>d. Anleggskapital, 1 000 kroner</t>
  </si>
  <si>
    <t>Maskiner</t>
  </si>
  <si>
    <t>Restverdi</t>
  </si>
  <si>
    <t>e. Arbeidskapital</t>
  </si>
  <si>
    <t>Omsetning</t>
  </si>
  <si>
    <t>Beholdning arbeidskapital</t>
  </si>
  <si>
    <t>Investering, arbeidskapital</t>
  </si>
  <si>
    <t>Lånebeløp</t>
  </si>
  <si>
    <t>1 000 kr</t>
  </si>
  <si>
    <t>Nominell rentesats</t>
  </si>
  <si>
    <t>p.a.</t>
  </si>
  <si>
    <t>Løpetid</t>
  </si>
  <si>
    <t>år</t>
  </si>
  <si>
    <t>Saldosats</t>
  </si>
  <si>
    <t>Skattesats</t>
  </si>
  <si>
    <t>Avdrag</t>
  </si>
  <si>
    <t>Restgjeld</t>
  </si>
  <si>
    <t>Renter</t>
  </si>
  <si>
    <t>Kontantstrøm</t>
  </si>
  <si>
    <t>Bokført verdi</t>
  </si>
  <si>
    <t>Avskrivining</t>
  </si>
  <si>
    <t>Meravskrivning</t>
  </si>
  <si>
    <t>Skattbart resultat</t>
  </si>
  <si>
    <t>Skatt</t>
  </si>
  <si>
    <t>Råmaterialer</t>
  </si>
  <si>
    <t>Dekningsbidrag</t>
  </si>
  <si>
    <t>Faste utbetalinger</t>
  </si>
  <si>
    <t>Investering</t>
  </si>
  <si>
    <t xml:space="preserve">     Arbeidskapital</t>
  </si>
  <si>
    <t xml:space="preserve">     Anleggskapital/restverdi</t>
  </si>
  <si>
    <t>Nominell kontantstrøm til totalkapitalen før skatt</t>
  </si>
  <si>
    <t>Nominell kontantstrøm til totalkapitalen etter skatt</t>
  </si>
  <si>
    <t>Renter etter skatt</t>
  </si>
  <si>
    <t>Nominell kontantstrøm til egenkapitalen etter skatt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</si>
</sst>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\ %"/>
    <numFmt numFmtId="16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2" fillId="0" borderId="0">
      <alignment/>
      <protection/>
    </xf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3" fontId="2" fillId="0" borderId="0" xfId="0" applyNumberFormat="1" applyFont="1" applyAlignment="1">
      <alignment/>
    </xf>
    <xf numFmtId="9" fontId="3" fillId="0" borderId="0" xfId="47" applyFont="1" applyAlignment="1">
      <alignment/>
    </xf>
    <xf numFmtId="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9" fontId="2" fillId="0" borderId="0" xfId="47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9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4" fillId="0" borderId="10" xfId="41" applyNumberFormat="1" applyFont="1" applyBorder="1" applyAlignment="1">
      <alignment horizontal="right"/>
      <protection/>
    </xf>
    <xf numFmtId="1" fontId="4" fillId="0" borderId="0" xfId="0" applyNumberFormat="1" applyFont="1" applyAlignment="1">
      <alignment/>
    </xf>
    <xf numFmtId="1" fontId="4" fillId="0" borderId="0" xfId="50" applyNumberFormat="1" applyFon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 quotePrefix="1">
      <alignment horizontal="left"/>
    </xf>
    <xf numFmtId="0" fontId="0" fillId="0" borderId="0" xfId="0" applyAlignment="1" quotePrefix="1">
      <alignment horizontal="center"/>
    </xf>
    <xf numFmtId="3" fontId="4" fillId="0" borderId="0" xfId="50" applyNumberFormat="1" applyFont="1" applyAlignment="1">
      <alignment/>
    </xf>
    <xf numFmtId="3" fontId="4" fillId="0" borderId="11" xfId="41" applyNumberFormat="1" applyFont="1" applyBorder="1">
      <alignment/>
      <protection/>
    </xf>
    <xf numFmtId="0" fontId="6" fillId="0" borderId="0" xfId="0" applyFont="1" applyAlignment="1">
      <alignment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ormal 2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pgaver%20l&#230;rebok%20kapittel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5a"/>
      <sheetName val="2.5b"/>
      <sheetName val="2.5c"/>
      <sheetName val="2.7.a"/>
      <sheetName val="2.7.b"/>
      <sheetName val="2.7.c"/>
      <sheetName val="2.7.d"/>
      <sheetName val="2.7.e"/>
    </sheetNames>
    <sheetDataSet>
      <sheetData sheetId="3">
        <row r="3">
          <cell r="B3">
            <v>920</v>
          </cell>
        </row>
        <row r="4">
          <cell r="B4">
            <v>-200</v>
          </cell>
        </row>
        <row r="5">
          <cell r="B5">
            <v>-250</v>
          </cell>
        </row>
        <row r="6">
          <cell r="B6">
            <v>470</v>
          </cell>
        </row>
        <row r="9">
          <cell r="B9">
            <v>2011</v>
          </cell>
          <cell r="C9">
            <v>2012</v>
          </cell>
          <cell r="D9">
            <v>2013</v>
          </cell>
        </row>
        <row r="10">
          <cell r="B10">
            <v>4500</v>
          </cell>
          <cell r="C10">
            <v>5000</v>
          </cell>
          <cell r="D10">
            <v>4000</v>
          </cell>
        </row>
        <row r="11">
          <cell r="B11">
            <v>0.1</v>
          </cell>
        </row>
        <row r="16">
          <cell r="B16">
            <v>-2800</v>
          </cell>
        </row>
        <row r="17">
          <cell r="B17">
            <v>700</v>
          </cell>
        </row>
      </sheetData>
      <sheetData sheetId="5">
        <row r="23">
          <cell r="B23">
            <v>1500</v>
          </cell>
        </row>
        <row r="24">
          <cell r="B24">
            <v>0.06</v>
          </cell>
        </row>
        <row r="25">
          <cell r="B25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31">
      <selection activeCell="G10" sqref="G10"/>
    </sheetView>
  </sheetViews>
  <sheetFormatPr defaultColWidth="11.421875" defaultRowHeight="15"/>
  <cols>
    <col min="1" max="1" width="42.140625" style="0" customWidth="1"/>
  </cols>
  <sheetData>
    <row r="1" spans="1:3" ht="15">
      <c r="A1" s="1" t="s">
        <v>0</v>
      </c>
      <c r="C1" t="s">
        <v>1</v>
      </c>
    </row>
    <row r="2" spans="1:3" ht="15">
      <c r="A2" t="s">
        <v>2</v>
      </c>
      <c r="B2" s="2">
        <f>'[1]2.7.a'!B3</f>
        <v>920</v>
      </c>
      <c r="C2" s="3">
        <v>0.04</v>
      </c>
    </row>
    <row r="3" spans="1:3" ht="15">
      <c r="A3" s="1" t="s">
        <v>3</v>
      </c>
      <c r="B3" s="2">
        <f>'[1]2.7.a'!B4</f>
        <v>-200</v>
      </c>
      <c r="C3" s="4">
        <f>C2</f>
        <v>0.04</v>
      </c>
    </row>
    <row r="4" spans="1:3" ht="15">
      <c r="A4" t="s">
        <v>4</v>
      </c>
      <c r="B4" s="2">
        <f>'[1]2.7.a'!B5</f>
        <v>-250</v>
      </c>
      <c r="C4" s="4">
        <f>C2</f>
        <v>0.04</v>
      </c>
    </row>
    <row r="5" spans="1:2" ht="15">
      <c r="A5" s="1" t="s">
        <v>5</v>
      </c>
      <c r="B5" s="2">
        <f>'[1]2.7.a'!B6</f>
        <v>470</v>
      </c>
    </row>
    <row r="6" ht="15">
      <c r="F6" s="5"/>
    </row>
    <row r="7" spans="1:3" ht="15">
      <c r="A7" s="1" t="s">
        <v>6</v>
      </c>
      <c r="C7" s="6" t="s">
        <v>7</v>
      </c>
    </row>
    <row r="8" spans="2:4" ht="15">
      <c r="B8" s="7">
        <f>'[1]2.7.a'!B9</f>
        <v>2011</v>
      </c>
      <c r="C8" s="7">
        <f>'[1]2.7.a'!C9</f>
        <v>2012</v>
      </c>
      <c r="D8" s="7">
        <f>'[1]2.7.a'!D9</f>
        <v>2013</v>
      </c>
    </row>
    <row r="9" spans="1:4" ht="15">
      <c r="A9" t="s">
        <v>8</v>
      </c>
      <c r="B9" s="7">
        <f>'[1]2.7.a'!B10</f>
        <v>4500</v>
      </c>
      <c r="C9" s="7">
        <f>'[1]2.7.a'!C10</f>
        <v>5000</v>
      </c>
      <c r="D9" s="7">
        <f>'[1]2.7.a'!D10</f>
        <v>4000</v>
      </c>
    </row>
    <row r="10" spans="1:2" ht="15">
      <c r="A10" t="s">
        <v>9</v>
      </c>
      <c r="B10" s="8">
        <f>'[1]2.7.a'!B11</f>
        <v>0.1</v>
      </c>
    </row>
    <row r="11" spans="2:6" ht="15">
      <c r="B11" s="7"/>
      <c r="C11" s="7"/>
      <c r="D11" s="7"/>
      <c r="E11" s="7"/>
      <c r="F11" s="7"/>
    </row>
    <row r="12" spans="1:5" ht="15">
      <c r="A12" s="7" t="s">
        <v>10</v>
      </c>
      <c r="B12" s="2">
        <v>-1100</v>
      </c>
      <c r="C12" s="4">
        <f>C2</f>
        <v>0.04</v>
      </c>
      <c r="D12" s="2"/>
      <c r="E12" s="2"/>
    </row>
    <row r="14" spans="1:2" ht="15">
      <c r="A14" s="1" t="s">
        <v>11</v>
      </c>
      <c r="B14" s="1"/>
    </row>
    <row r="15" spans="1:2" ht="15">
      <c r="A15" t="s">
        <v>12</v>
      </c>
      <c r="B15" s="2">
        <f>'[1]2.7.a'!B16</f>
        <v>-2800</v>
      </c>
    </row>
    <row r="16" spans="1:3" ht="15">
      <c r="A16" t="s">
        <v>13</v>
      </c>
      <c r="B16" s="2">
        <f>'[1]2.7.a'!B17</f>
        <v>700</v>
      </c>
      <c r="C16" s="4">
        <f>C2</f>
        <v>0.04</v>
      </c>
    </row>
    <row r="17" spans="2:4" ht="15">
      <c r="B17" s="5"/>
      <c r="D17" s="6" t="s">
        <v>7</v>
      </c>
    </row>
    <row r="18" spans="1:5" ht="15">
      <c r="A18" s="1" t="s">
        <v>14</v>
      </c>
      <c r="B18">
        <f>B8-1</f>
        <v>2010</v>
      </c>
      <c r="C18">
        <f>B18+1</f>
        <v>2011</v>
      </c>
      <c r="D18">
        <f>C18+1</f>
        <v>2012</v>
      </c>
      <c r="E18">
        <f>D18+1</f>
        <v>2013</v>
      </c>
    </row>
    <row r="19" spans="1:5" ht="15">
      <c r="A19" t="s">
        <v>15</v>
      </c>
      <c r="B19" s="9"/>
      <c r="C19" s="9">
        <f>$B$2*B9/1000</f>
        <v>4140</v>
      </c>
      <c r="D19" s="9">
        <f>B2*(1+C2)*C9/1000</f>
        <v>4784</v>
      </c>
      <c r="E19" s="9">
        <f>B2*(1+C2)^2*D9/1000</f>
        <v>3980.2880000000005</v>
      </c>
    </row>
    <row r="20" spans="1:5" ht="15">
      <c r="A20" t="s">
        <v>16</v>
      </c>
      <c r="B20" s="9">
        <f>C19*$B$10</f>
        <v>414</v>
      </c>
      <c r="C20" s="9">
        <f>D19*$B$10</f>
        <v>478.40000000000003</v>
      </c>
      <c r="D20" s="9">
        <f>E19*$B$10</f>
        <v>398.02880000000005</v>
      </c>
      <c r="E20" s="9">
        <f>F19*$B$10</f>
        <v>0</v>
      </c>
    </row>
    <row r="21" spans="1:5" ht="15">
      <c r="A21" s="1" t="s">
        <v>17</v>
      </c>
      <c r="B21" s="9">
        <f>(B19-C19)*$B$10</f>
        <v>-414</v>
      </c>
      <c r="C21" s="9">
        <f>(C19-D19)*$B$10</f>
        <v>-64.4</v>
      </c>
      <c r="D21" s="9">
        <f>(D19-E19)*$B$10</f>
        <v>80.37119999999996</v>
      </c>
      <c r="E21" s="9">
        <f>(E19-F19)*$B$10</f>
        <v>398.02880000000005</v>
      </c>
    </row>
    <row r="23" spans="1:3" ht="15">
      <c r="A23" t="s">
        <v>18</v>
      </c>
      <c r="B23" s="2">
        <f>'[1]2.7.c'!B23</f>
        <v>1500</v>
      </c>
      <c r="C23" s="1" t="s">
        <v>19</v>
      </c>
    </row>
    <row r="24" spans="1:3" ht="15">
      <c r="A24" t="s">
        <v>20</v>
      </c>
      <c r="B24" s="8">
        <f>'[1]2.7.c'!B24</f>
        <v>0.06</v>
      </c>
      <c r="C24" t="s">
        <v>21</v>
      </c>
    </row>
    <row r="25" spans="1:3" ht="15">
      <c r="A25" t="s">
        <v>22</v>
      </c>
      <c r="B25" s="2">
        <f>'[1]2.7.c'!B25</f>
        <v>3</v>
      </c>
      <c r="C25" t="s">
        <v>23</v>
      </c>
    </row>
    <row r="26" spans="1:5" ht="15">
      <c r="A26" s="10" t="s">
        <v>24</v>
      </c>
      <c r="B26" s="11">
        <v>0.2</v>
      </c>
      <c r="C26" s="10"/>
      <c r="D26" s="10"/>
      <c r="E26" s="10"/>
    </row>
    <row r="27" spans="1:5" ht="15">
      <c r="A27" s="10" t="s">
        <v>25</v>
      </c>
      <c r="B27" s="11">
        <v>0.28</v>
      </c>
      <c r="C27" s="10"/>
      <c r="D27" s="10"/>
      <c r="E27" s="10"/>
    </row>
    <row r="28" spans="1:5" ht="15">
      <c r="A28" s="10"/>
      <c r="B28" s="10"/>
      <c r="C28" s="10"/>
      <c r="D28" s="12" t="s">
        <v>7</v>
      </c>
      <c r="E28" s="10"/>
    </row>
    <row r="29" spans="1:5" ht="15">
      <c r="A29" s="10"/>
      <c r="B29" s="10">
        <f>B18</f>
        <v>2010</v>
      </c>
      <c r="C29" s="10">
        <f>C18</f>
        <v>2011</v>
      </c>
      <c r="D29" s="10">
        <f>D18</f>
        <v>2012</v>
      </c>
      <c r="E29" s="10">
        <f>E18</f>
        <v>2013</v>
      </c>
    </row>
    <row r="30" spans="1:5" ht="15">
      <c r="A30" s="10" t="str">
        <f>A23</f>
        <v>Lånebeløp</v>
      </c>
      <c r="B30" s="13">
        <f>B23</f>
        <v>1500</v>
      </c>
      <c r="C30" s="13"/>
      <c r="D30" s="13"/>
      <c r="E30" s="13"/>
    </row>
    <row r="31" spans="1:6" ht="15">
      <c r="A31" s="10" t="s">
        <v>26</v>
      </c>
      <c r="B31" s="13"/>
      <c r="C31" s="13">
        <f>C34-C33</f>
        <v>-471.1647191858266</v>
      </c>
      <c r="D31" s="13">
        <f>D34-D33</f>
        <v>-499.4346023369762</v>
      </c>
      <c r="E31" s="13">
        <f>E34-E33</f>
        <v>-529.4006784771948</v>
      </c>
      <c r="F31" s="9"/>
    </row>
    <row r="32" spans="1:5" ht="15">
      <c r="A32" s="10" t="s">
        <v>27</v>
      </c>
      <c r="B32" s="13">
        <f>B30</f>
        <v>1500</v>
      </c>
      <c r="C32" s="13">
        <f>B32+C31</f>
        <v>1028.8352808141735</v>
      </c>
      <c r="D32" s="13">
        <f>C32+D31</f>
        <v>529.4006784771973</v>
      </c>
      <c r="E32" s="13">
        <f>D32+E31</f>
        <v>2.5011104298755527E-12</v>
      </c>
    </row>
    <row r="33" spans="1:5" ht="15">
      <c r="A33" s="10" t="s">
        <v>28</v>
      </c>
      <c r="B33" s="13"/>
      <c r="C33" s="13">
        <f>-B32*$B$24</f>
        <v>-90</v>
      </c>
      <c r="D33" s="13">
        <f>-C32*$B$24</f>
        <v>-61.73011684885041</v>
      </c>
      <c r="E33" s="13">
        <f>-D32*$B$24</f>
        <v>-31.764040708631835</v>
      </c>
    </row>
    <row r="34" spans="1:6" ht="15">
      <c r="A34" s="10" t="s">
        <v>29</v>
      </c>
      <c r="B34" s="13">
        <f>B30+B31+B33</f>
        <v>1500</v>
      </c>
      <c r="C34" s="13">
        <f>PMT(B24,B25,B23)</f>
        <v>-561.1647191858266</v>
      </c>
      <c r="D34" s="13">
        <f>C34</f>
        <v>-561.1647191858266</v>
      </c>
      <c r="E34" s="13">
        <f>D34</f>
        <v>-561.1647191858266</v>
      </c>
      <c r="F34" s="14">
        <f>IRR(B34:E34)</f>
        <v>0.05999999999999939</v>
      </c>
    </row>
    <row r="35" spans="1:5" ht="15">
      <c r="A35" s="10"/>
      <c r="B35" s="10"/>
      <c r="C35" s="10"/>
      <c r="D35" s="10"/>
      <c r="E35" s="10"/>
    </row>
    <row r="36" spans="1:5" ht="15">
      <c r="A36" s="10"/>
      <c r="B36" s="10"/>
      <c r="C36" s="10"/>
      <c r="D36" s="10" t="s">
        <v>7</v>
      </c>
      <c r="E36" s="10"/>
    </row>
    <row r="37" spans="1:5" ht="15">
      <c r="A37" s="10"/>
      <c r="B37" s="15">
        <f>B29</f>
        <v>2010</v>
      </c>
      <c r="C37" s="15">
        <f>C29</f>
        <v>2011</v>
      </c>
      <c r="D37" s="15">
        <f>D29</f>
        <v>2012</v>
      </c>
      <c r="E37" s="15">
        <f>E29</f>
        <v>2013</v>
      </c>
    </row>
    <row r="38" spans="1:5" ht="15">
      <c r="A38" s="10" t="s">
        <v>30</v>
      </c>
      <c r="B38" s="13">
        <f>'[1]2.7.a'!B16</f>
        <v>-2800</v>
      </c>
      <c r="C38" s="13">
        <f>B38-C39</f>
        <v>-2240</v>
      </c>
      <c r="D38" s="13">
        <f>C38-D39</f>
        <v>-1792</v>
      </c>
      <c r="E38" s="13">
        <f>D38-E39</f>
        <v>-1433.6</v>
      </c>
    </row>
    <row r="39" spans="1:5" ht="15">
      <c r="A39" s="10" t="s">
        <v>31</v>
      </c>
      <c r="B39" s="10"/>
      <c r="C39" s="10">
        <f>B26*B38</f>
        <v>-560</v>
      </c>
      <c r="D39" s="10">
        <f>C38*$B$26</f>
        <v>-448</v>
      </c>
      <c r="E39" s="16">
        <f>D38*$B$26</f>
        <v>-358.40000000000003</v>
      </c>
    </row>
    <row r="40" spans="1:6" ht="15">
      <c r="A40" s="10" t="s">
        <v>32</v>
      </c>
      <c r="B40" s="10"/>
      <c r="C40" s="10"/>
      <c r="D40" s="10"/>
      <c r="E40" s="13">
        <f>E38+E54</f>
        <v>-676.4799999999998</v>
      </c>
      <c r="F40" s="9"/>
    </row>
    <row r="41" spans="1:7" ht="15">
      <c r="A41" s="10" t="str">
        <f>A50</f>
        <v>Dekningsbidrag</v>
      </c>
      <c r="B41" s="17">
        <f>B50</f>
        <v>0</v>
      </c>
      <c r="C41" s="17">
        <f>C50</f>
        <v>2115</v>
      </c>
      <c r="D41" s="17">
        <f>D50</f>
        <v>2444</v>
      </c>
      <c r="E41" s="17">
        <f>E50</f>
        <v>2033.4080000000001</v>
      </c>
      <c r="G41" s="9"/>
    </row>
    <row r="42" spans="1:7" ht="15">
      <c r="A42" s="10" t="str">
        <f>A51</f>
        <v>Faste utbetalinger</v>
      </c>
      <c r="B42" s="17"/>
      <c r="C42" s="17">
        <f>C51</f>
        <v>-1100</v>
      </c>
      <c r="D42" s="17">
        <f>D51</f>
        <v>-1144</v>
      </c>
      <c r="E42" s="17">
        <f>E51</f>
        <v>-1189.76</v>
      </c>
      <c r="G42" s="18"/>
    </row>
    <row r="43" spans="1:5" ht="15">
      <c r="A43" s="10" t="s">
        <v>33</v>
      </c>
      <c r="B43" s="10"/>
      <c r="C43" s="16">
        <f>C41+C39+C42</f>
        <v>455</v>
      </c>
      <c r="D43" s="16">
        <f>D41+D39+D42</f>
        <v>852</v>
      </c>
      <c r="E43" s="16">
        <f>E41+E39+E42+E40</f>
        <v>-191.23199999999974</v>
      </c>
    </row>
    <row r="44" spans="1:5" ht="15">
      <c r="A44" s="10" t="s">
        <v>34</v>
      </c>
      <c r="B44" s="10"/>
      <c r="C44" s="16">
        <f>-C43*$B$27</f>
        <v>-127.4</v>
      </c>
      <c r="D44" s="16">
        <f>-D43*$B$27</f>
        <v>-238.56000000000003</v>
      </c>
      <c r="E44" s="16">
        <f>-E43*$B$27</f>
        <v>53.54495999999993</v>
      </c>
    </row>
    <row r="45" spans="1:5" ht="15">
      <c r="A45" s="10"/>
      <c r="B45" s="10"/>
      <c r="C45" s="10"/>
      <c r="D45" s="12" t="s">
        <v>7</v>
      </c>
      <c r="E45" s="10"/>
    </row>
    <row r="46" spans="1:5" ht="15">
      <c r="A46" s="10"/>
      <c r="B46" s="10">
        <f>B18</f>
        <v>2010</v>
      </c>
      <c r="C46" s="10">
        <f>C18</f>
        <v>2011</v>
      </c>
      <c r="D46" s="10">
        <f>D18</f>
        <v>2012</v>
      </c>
      <c r="E46" s="10">
        <f>E18</f>
        <v>2013</v>
      </c>
    </row>
    <row r="47" spans="1:5" ht="15">
      <c r="A47" s="10" t="s">
        <v>15</v>
      </c>
      <c r="B47" s="13"/>
      <c r="C47" s="13">
        <f>$B2*B$9/1000</f>
        <v>4140</v>
      </c>
      <c r="D47" s="13">
        <f>D19</f>
        <v>4784</v>
      </c>
      <c r="E47" s="13">
        <f>E19</f>
        <v>3980.2880000000005</v>
      </c>
    </row>
    <row r="48" spans="1:11" ht="15">
      <c r="A48" s="10" t="s">
        <v>35</v>
      </c>
      <c r="B48" s="13"/>
      <c r="C48" s="13">
        <f>$B3*B$9/1000</f>
        <v>-900</v>
      </c>
      <c r="D48" s="13">
        <f>B3*C9*(1+C2)/1000</f>
        <v>-1040</v>
      </c>
      <c r="E48" s="13">
        <f>$B3*D$9*(1+C2)^2/1000</f>
        <v>-865.2800000000001</v>
      </c>
      <c r="I48" s="14"/>
      <c r="K48" s="6"/>
    </row>
    <row r="49" spans="1:5" ht="15">
      <c r="A49" s="10" t="s">
        <v>4</v>
      </c>
      <c r="B49" s="13"/>
      <c r="C49" s="13">
        <f>$B4*B$9/1000</f>
        <v>-1125</v>
      </c>
      <c r="D49" s="13">
        <f>$B4*C$9*(1+C2)/1000</f>
        <v>-1300</v>
      </c>
      <c r="E49" s="13">
        <f>$B4*D$9*(1+C2)^2/1000</f>
        <v>-1081.6000000000001</v>
      </c>
    </row>
    <row r="50" spans="1:12" ht="15">
      <c r="A50" s="10" t="s">
        <v>36</v>
      </c>
      <c r="B50" s="13"/>
      <c r="C50" s="13">
        <f>SUM(C47:C49)</f>
        <v>2115</v>
      </c>
      <c r="D50" s="13">
        <f>SUM(D47:D49)</f>
        <v>2444</v>
      </c>
      <c r="E50" s="13">
        <f>SUM(E47:E49)</f>
        <v>2033.4080000000001</v>
      </c>
      <c r="I50" s="9"/>
      <c r="J50" s="9"/>
      <c r="K50" s="9"/>
      <c r="L50" s="9"/>
    </row>
    <row r="51" spans="1:12" ht="15">
      <c r="A51" s="10" t="s">
        <v>37</v>
      </c>
      <c r="B51" s="13"/>
      <c r="C51" s="13">
        <f>$B$12</f>
        <v>-1100</v>
      </c>
      <c r="D51" s="13">
        <f>$B$12*(1+C2)</f>
        <v>-1144</v>
      </c>
      <c r="E51" s="13">
        <f>D51*(1+C2)</f>
        <v>-1189.76</v>
      </c>
      <c r="I51" s="9"/>
      <c r="J51" s="9"/>
      <c r="K51" s="9"/>
      <c r="L51" s="9"/>
    </row>
    <row r="52" spans="1:12" ht="15">
      <c r="A52" s="10" t="s">
        <v>38</v>
      </c>
      <c r="B52" s="13"/>
      <c r="C52" s="13"/>
      <c r="D52" s="13"/>
      <c r="E52" s="13"/>
      <c r="H52" s="1"/>
      <c r="I52" s="9"/>
      <c r="J52" s="9"/>
      <c r="K52" s="9"/>
      <c r="L52" s="9"/>
    </row>
    <row r="53" spans="1:12" ht="15">
      <c r="A53" s="19" t="s">
        <v>39</v>
      </c>
      <c r="B53" s="13">
        <f>B21</f>
        <v>-414</v>
      </c>
      <c r="C53" s="13">
        <f>C21</f>
        <v>-64.4</v>
      </c>
      <c r="D53" s="13">
        <f>D21</f>
        <v>80.37119999999996</v>
      </c>
      <c r="E53" s="13">
        <f>E21</f>
        <v>398.02880000000005</v>
      </c>
      <c r="H53" s="1"/>
      <c r="I53" s="9"/>
      <c r="J53" s="9"/>
      <c r="K53" s="9"/>
      <c r="L53" s="9"/>
    </row>
    <row r="54" spans="1:12" ht="15">
      <c r="A54" s="19" t="s">
        <v>40</v>
      </c>
      <c r="B54" s="13">
        <f>B15</f>
        <v>-2800</v>
      </c>
      <c r="C54" s="13"/>
      <c r="D54" s="13"/>
      <c r="E54" s="13">
        <f>B16*(1+C2)^2</f>
        <v>757.1200000000001</v>
      </c>
      <c r="I54" s="9"/>
      <c r="J54" s="9"/>
      <c r="K54" s="9"/>
      <c r="L54" s="9"/>
    </row>
    <row r="55" spans="1:6" ht="15">
      <c r="A55" s="10" t="s">
        <v>41</v>
      </c>
      <c r="B55" s="13">
        <f>SUM(B50:B54)</f>
        <v>-3214</v>
      </c>
      <c r="C55" s="13">
        <f>SUM(C50:C54)</f>
        <v>950.6</v>
      </c>
      <c r="D55" s="13">
        <f>SUM(D50:D54)</f>
        <v>1380.3712</v>
      </c>
      <c r="E55" s="13">
        <f>SUM(E50:E54)</f>
        <v>1998.7968000000003</v>
      </c>
      <c r="F55" s="14"/>
    </row>
    <row r="56" spans="1:11" ht="15">
      <c r="A56" s="10" t="s">
        <v>34</v>
      </c>
      <c r="B56" s="13"/>
      <c r="C56" s="13">
        <f>C44</f>
        <v>-127.4</v>
      </c>
      <c r="D56" s="13">
        <f>D44</f>
        <v>-238.56000000000003</v>
      </c>
      <c r="E56" s="13">
        <f>E44</f>
        <v>53.54495999999993</v>
      </c>
      <c r="F56" s="14"/>
      <c r="K56" s="20"/>
    </row>
    <row r="57" spans="1:6" ht="15">
      <c r="A57" s="19" t="s">
        <v>42</v>
      </c>
      <c r="B57" s="13">
        <f>B55+B56</f>
        <v>-3214</v>
      </c>
      <c r="C57" s="13">
        <f>C55+C56</f>
        <v>823.2</v>
      </c>
      <c r="D57" s="13">
        <f>D55+D56</f>
        <v>1141.8112</v>
      </c>
      <c r="E57" s="13">
        <f>E55+E56</f>
        <v>2052.3417600000002</v>
      </c>
      <c r="F57" s="14"/>
    </row>
    <row r="58" spans="1:12" ht="15">
      <c r="A58" s="10" t="str">
        <f>A30</f>
        <v>Lånebeløp</v>
      </c>
      <c r="B58" s="13">
        <f>B30</f>
        <v>1500</v>
      </c>
      <c r="C58" s="13"/>
      <c r="D58" s="13"/>
      <c r="E58" s="13"/>
      <c r="I58" s="9"/>
      <c r="J58" s="9"/>
      <c r="K58" s="9"/>
      <c r="L58" s="9"/>
    </row>
    <row r="59" spans="1:12" ht="15">
      <c r="A59" s="10" t="str">
        <f>A31</f>
        <v>Avdrag</v>
      </c>
      <c r="B59" s="21"/>
      <c r="C59" s="21">
        <f aca="true" t="shared" si="0" ref="C59:E60">C31</f>
        <v>-471.1647191858266</v>
      </c>
      <c r="D59" s="21">
        <f t="shared" si="0"/>
        <v>-499.4346023369762</v>
      </c>
      <c r="E59" s="21">
        <f t="shared" si="0"/>
        <v>-529.4006784771948</v>
      </c>
      <c r="I59" s="9"/>
      <c r="J59" s="9"/>
      <c r="K59" s="9"/>
      <c r="L59" s="9"/>
    </row>
    <row r="60" spans="1:12" ht="15">
      <c r="A60" s="10" t="str">
        <f>A32</f>
        <v>Restgjeld</v>
      </c>
      <c r="B60" s="13"/>
      <c r="C60" s="13">
        <f t="shared" si="0"/>
        <v>1028.8352808141735</v>
      </c>
      <c r="D60" s="13">
        <f t="shared" si="0"/>
        <v>529.4006784771973</v>
      </c>
      <c r="E60" s="13">
        <f t="shared" si="0"/>
        <v>2.5011104298755527E-12</v>
      </c>
      <c r="I60" s="9"/>
      <c r="J60" s="9"/>
      <c r="K60" s="9"/>
      <c r="L60" s="9"/>
    </row>
    <row r="61" spans="1:12" ht="15">
      <c r="A61" s="10" t="s">
        <v>43</v>
      </c>
      <c r="B61" s="13"/>
      <c r="C61" s="13">
        <f>C33*(1-$B$27)</f>
        <v>-64.8</v>
      </c>
      <c r="D61" s="13">
        <f>D33*(1-$B$27)</f>
        <v>-44.44568413117229</v>
      </c>
      <c r="E61" s="13">
        <f>E33*(1-$B$27)</f>
        <v>-22.87010931021492</v>
      </c>
      <c r="I61" s="9"/>
      <c r="J61" s="9"/>
      <c r="K61" s="9"/>
      <c r="L61" s="9"/>
    </row>
    <row r="62" spans="1:12" ht="15.75" thickBot="1">
      <c r="A62" s="22" t="s">
        <v>44</v>
      </c>
      <c r="B62" s="22">
        <f>B57+B58</f>
        <v>-1714</v>
      </c>
      <c r="C62" s="22">
        <f>C57+C59+C61</f>
        <v>287.23528081417345</v>
      </c>
      <c r="D62" s="22">
        <f>D57+D59+D61</f>
        <v>597.9309135318516</v>
      </c>
      <c r="E62" s="22">
        <f>E57+E59+E61</f>
        <v>1500.0709722125905</v>
      </c>
      <c r="F62" s="14"/>
      <c r="I62" s="9"/>
      <c r="J62" s="9"/>
      <c r="K62" s="9"/>
      <c r="L62" s="9"/>
    </row>
    <row r="63" spans="8:12" ht="15.75" thickTop="1">
      <c r="H63" s="1"/>
      <c r="I63" s="9"/>
      <c r="J63" s="9"/>
      <c r="K63" s="9"/>
      <c r="L63" s="9"/>
    </row>
    <row r="64" spans="8:12" ht="15">
      <c r="H64" s="1"/>
      <c r="I64" s="9"/>
      <c r="J64" s="9"/>
      <c r="K64" s="9"/>
      <c r="L64" s="9"/>
    </row>
    <row r="65" spans="9:12" ht="15">
      <c r="I65" s="9"/>
      <c r="J65" s="9"/>
      <c r="K65" s="9"/>
      <c r="L65" s="9"/>
    </row>
    <row r="67" ht="15">
      <c r="I67" s="14"/>
    </row>
    <row r="70" ht="15">
      <c r="H70" s="23"/>
    </row>
    <row r="71" ht="15">
      <c r="H71" s="1"/>
    </row>
    <row r="72" ht="15">
      <c r="H72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Fagbokforlaget Vigmostad &amp; Bjørke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Soldal</dc:creator>
  <cp:keywords/>
  <dc:description/>
  <cp:lastModifiedBy>Trond Soldal</cp:lastModifiedBy>
  <dcterms:created xsi:type="dcterms:W3CDTF">2009-06-18T08:28:36Z</dcterms:created>
  <dcterms:modified xsi:type="dcterms:W3CDTF">2009-06-18T09:33:03Z</dcterms:modified>
  <cp:category/>
  <cp:version/>
  <cp:contentType/>
  <cp:contentStatus/>
</cp:coreProperties>
</file>