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9.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<sst xmlns="http://schemas.openxmlformats.org/spreadsheetml/2006/main" count="21" uniqueCount="21">
  <si>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Stort innkjøp</t>
  </si>
  <si>
    <t>Lite innkjøp</t>
  </si>
  <si>
    <t>Internrente pr måned</t>
  </si>
  <si>
    <t>Pr år</t>
  </si>
  <si>
    <t>kapitalkostnad</t>
  </si>
  <si>
    <t>pr år</t>
  </si>
  <si>
    <t>Nåverdi storinnkjøp et år</t>
  </si>
  <si>
    <t>Investering tank</t>
  </si>
  <si>
    <t>Planperiode</t>
  </si>
  <si>
    <t>år</t>
  </si>
  <si>
    <t>Inflasjon</t>
  </si>
  <si>
    <t xml:space="preserve">Reell kapitalkostnad </t>
  </si>
  <si>
    <t>Nåverdi tank, 1000 kroner</t>
  </si>
  <si>
    <t>Løpetid</t>
  </si>
  <si>
    <t>Lånerente</t>
  </si>
  <si>
    <t>År</t>
  </si>
  <si>
    <t>Investeringsbeløp</t>
  </si>
  <si>
    <t>Årlig besparelse</t>
  </si>
  <si>
    <t>Annuitetslån</t>
  </si>
  <si>
    <t xml:space="preserve">Nominell kontantstrøm </t>
  </si>
  <si>
    <t>til egenkapitalen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</si>
</sst>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  <numFmt numFmtId="165" formatCode="0.000\ %"/>
    <numFmt numFmtId="166" formatCode="0.0000\ %"/>
    <numFmt numFmtId="167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18" fillId="0" borderId="0">
      <alignment/>
      <protection/>
    </xf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41" applyAlignment="1" quotePrefix="1">
      <alignment horizontal="left"/>
      <protection/>
    </xf>
    <xf numFmtId="0" fontId="19" fillId="0" borderId="0" xfId="41" applyFont="1">
      <alignment/>
      <protection/>
    </xf>
    <xf numFmtId="2" fontId="19" fillId="0" borderId="0" xfId="41" applyNumberFormat="1" applyFont="1">
      <alignment/>
      <protection/>
    </xf>
    <xf numFmtId="0" fontId="18" fillId="0" borderId="0" xfId="41">
      <alignment/>
      <protection/>
    </xf>
    <xf numFmtId="10" fontId="18" fillId="0" borderId="0" xfId="41" applyNumberFormat="1">
      <alignment/>
      <protection/>
    </xf>
    <xf numFmtId="164" fontId="0" fillId="0" borderId="0" xfId="48" applyNumberFormat="1" applyFont="1" applyAlignment="1">
      <alignment/>
    </xf>
    <xf numFmtId="10" fontId="19" fillId="0" borderId="0" xfId="41" applyNumberFormat="1" applyFont="1">
      <alignment/>
      <protection/>
    </xf>
    <xf numFmtId="165" fontId="0" fillId="0" borderId="0" xfId="48" applyNumberFormat="1" applyFont="1" applyAlignment="1">
      <alignment/>
    </xf>
    <xf numFmtId="3" fontId="0" fillId="0" borderId="0" xfId="48" applyNumberFormat="1" applyFont="1" applyAlignment="1">
      <alignment/>
    </xf>
    <xf numFmtId="9" fontId="19" fillId="0" borderId="0" xfId="41" applyNumberFormat="1" applyFont="1">
      <alignment/>
      <protection/>
    </xf>
    <xf numFmtId="3" fontId="19" fillId="0" borderId="0" xfId="41" applyNumberFormat="1" applyFont="1">
      <alignment/>
      <protection/>
    </xf>
    <xf numFmtId="166" fontId="18" fillId="0" borderId="0" xfId="41" applyNumberFormat="1" applyFont="1">
      <alignment/>
      <protection/>
    </xf>
    <xf numFmtId="167" fontId="18" fillId="0" borderId="0" xfId="41" applyNumberFormat="1">
      <alignment/>
      <protection/>
    </xf>
    <xf numFmtId="164" fontId="19" fillId="0" borderId="0" xfId="48" applyNumberFormat="1" applyFont="1" applyAlignment="1">
      <alignment/>
    </xf>
    <xf numFmtId="0" fontId="18" fillId="0" borderId="0" xfId="41" applyAlignment="1">
      <alignment horizontal="center"/>
      <protection/>
    </xf>
    <xf numFmtId="0" fontId="18" fillId="0" borderId="0" xfId="41" applyAlignment="1">
      <alignment/>
      <protection/>
    </xf>
    <xf numFmtId="3" fontId="18" fillId="0" borderId="0" xfId="41" applyNumberFormat="1">
      <alignment/>
      <protection/>
    </xf>
    <xf numFmtId="1" fontId="18" fillId="0" borderId="0" xfId="41" applyNumberFormat="1">
      <alignment/>
      <protection/>
    </xf>
    <xf numFmtId="3" fontId="18" fillId="0" borderId="0" xfId="41" applyNumberFormat="1" applyFont="1">
      <alignment/>
      <protection/>
    </xf>
    <xf numFmtId="9" fontId="18" fillId="0" borderId="0" xfId="41" applyNumberFormat="1">
      <alignment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Prosent 2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3.140625" style="4" customWidth="1"/>
    <col min="2" max="2" width="9.421875" style="4" customWidth="1"/>
    <col min="3" max="12" width="7.8515625" style="4" customWidth="1"/>
    <col min="13" max="16384" width="9.140625" style="4" customWidth="1"/>
  </cols>
  <sheetData>
    <row r="1" spans="1:4" ht="12.75">
      <c r="A1" s="1" t="s">
        <v>0</v>
      </c>
      <c r="B1" s="2">
        <v>36000</v>
      </c>
      <c r="C1" s="3">
        <v>5.15</v>
      </c>
      <c r="D1" s="4">
        <f>B1*C1</f>
        <v>185400</v>
      </c>
    </row>
    <row r="2" spans="1:4" ht="12.75">
      <c r="A2" s="1" t="s">
        <v>1</v>
      </c>
      <c r="B2" s="2">
        <v>3000</v>
      </c>
      <c r="C2" s="3">
        <v>5.6</v>
      </c>
      <c r="D2" s="4">
        <f>B2*C2</f>
        <v>16800</v>
      </c>
    </row>
    <row r="3" ht="12.75">
      <c r="D3" s="4">
        <f>D1-D2</f>
        <v>168600</v>
      </c>
    </row>
    <row r="4" spans="1:2" ht="12.75">
      <c r="A4" s="1" t="s">
        <v>2</v>
      </c>
      <c r="B4" s="5">
        <f>RATE(11,D2,-D3)</f>
        <v>0.015611377542862992</v>
      </c>
    </row>
    <row r="5" spans="1:2" ht="12.75">
      <c r="A5" s="4" t="s">
        <v>3</v>
      </c>
      <c r="B5" s="6">
        <f>(1+B4)^12-1</f>
        <v>0.20428891747706834</v>
      </c>
    </row>
    <row r="7" spans="1:2" ht="12.75">
      <c r="A7" s="4" t="s">
        <v>4</v>
      </c>
      <c r="B7" s="7">
        <v>0.006</v>
      </c>
    </row>
    <row r="8" spans="1:2" ht="12.75">
      <c r="A8" s="4" t="s">
        <v>5</v>
      </c>
      <c r="B8" s="8">
        <f>(1+B7)^12-1</f>
        <v>0.07442416772192462</v>
      </c>
    </row>
    <row r="9" spans="1:3" ht="12.75">
      <c r="A9" s="1" t="s">
        <v>6</v>
      </c>
      <c r="B9" s="9">
        <f>-D3-PV(B7,11,D2)</f>
        <v>9716.60472381895</v>
      </c>
      <c r="C9" s="10">
        <v>0.25</v>
      </c>
    </row>
    <row r="11" spans="1:2" ht="12.75">
      <c r="A11" s="4" t="s">
        <v>7</v>
      </c>
      <c r="B11" s="11">
        <v>-50000</v>
      </c>
    </row>
    <row r="12" spans="1:3" ht="12.75">
      <c r="A12" s="4" t="s">
        <v>8</v>
      </c>
      <c r="B12" s="2">
        <v>10</v>
      </c>
      <c r="C12" s="4" t="s">
        <v>9</v>
      </c>
    </row>
    <row r="13" spans="1:2" ht="12.75">
      <c r="A13" s="4" t="s">
        <v>10</v>
      </c>
      <c r="B13" s="10">
        <v>0.02</v>
      </c>
    </row>
    <row r="14" spans="1:2" ht="12.75">
      <c r="A14" s="4" t="s">
        <v>11</v>
      </c>
      <c r="B14" s="12">
        <f>(B8-B13)/(1+B13)</f>
        <v>0.05335702717835746</v>
      </c>
    </row>
    <row r="15" spans="1:2" ht="12.75">
      <c r="A15" s="1" t="s">
        <v>12</v>
      </c>
      <c r="B15" s="13">
        <f>(B11*(1+C9)-PV(B14,B12,B9*(1+C9)))/1000</f>
        <v>29.77596898902238</v>
      </c>
    </row>
    <row r="17" spans="1:2" ht="12.75">
      <c r="A17" s="4" t="s">
        <v>13</v>
      </c>
      <c r="B17" s="2">
        <v>7</v>
      </c>
    </row>
    <row r="18" spans="1:2" ht="12.75">
      <c r="A18" s="4" t="s">
        <v>14</v>
      </c>
      <c r="B18" s="14">
        <v>0.065</v>
      </c>
    </row>
    <row r="20" spans="2:12" ht="12.75">
      <c r="B20" s="15" t="s">
        <v>15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2.75">
      <c r="B21" s="4">
        <v>0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</row>
    <row r="22" spans="1:2" ht="12.75">
      <c r="A22" s="1" t="s">
        <v>16</v>
      </c>
      <c r="B22" s="17">
        <f>B11*(1+C9)</f>
        <v>-62500</v>
      </c>
    </row>
    <row r="23" spans="1:12" ht="12.75">
      <c r="A23" s="4" t="s">
        <v>17</v>
      </c>
      <c r="C23" s="17">
        <f>B9*(1+C9)</f>
        <v>12145.755904773687</v>
      </c>
      <c r="D23" s="18">
        <f>C23*(1+$B$13)</f>
        <v>12388.67102286916</v>
      </c>
      <c r="E23" s="18">
        <f aca="true" t="shared" si="0" ref="E23:L23">D23*(1+$B$13)</f>
        <v>12636.444443326543</v>
      </c>
      <c r="F23" s="18">
        <f t="shared" si="0"/>
        <v>12889.173332193075</v>
      </c>
      <c r="G23" s="18">
        <f t="shared" si="0"/>
        <v>13146.956798836936</v>
      </c>
      <c r="H23" s="18">
        <f t="shared" si="0"/>
        <v>13409.895934813676</v>
      </c>
      <c r="I23" s="18">
        <f t="shared" si="0"/>
        <v>13678.09385350995</v>
      </c>
      <c r="J23" s="18">
        <f t="shared" si="0"/>
        <v>13951.655730580149</v>
      </c>
      <c r="K23" s="18">
        <f t="shared" si="0"/>
        <v>14230.688845191753</v>
      </c>
      <c r="L23" s="18">
        <f t="shared" si="0"/>
        <v>14515.302622095589</v>
      </c>
    </row>
    <row r="24" spans="1:12" ht="12.75">
      <c r="A24" s="4" t="s">
        <v>18</v>
      </c>
      <c r="B24" s="19">
        <v>60000</v>
      </c>
      <c r="C24" s="17">
        <f>PMT(B18,B17,B24)</f>
        <v>-10939.882158653307</v>
      </c>
      <c r="D24" s="17">
        <f aca="true" t="shared" si="1" ref="D24:I24">C24</f>
        <v>-10939.882158653307</v>
      </c>
      <c r="E24" s="17">
        <f t="shared" si="1"/>
        <v>-10939.882158653307</v>
      </c>
      <c r="F24" s="17">
        <f t="shared" si="1"/>
        <v>-10939.882158653307</v>
      </c>
      <c r="G24" s="17">
        <f t="shared" si="1"/>
        <v>-10939.882158653307</v>
      </c>
      <c r="H24" s="17">
        <f t="shared" si="1"/>
        <v>-10939.882158653307</v>
      </c>
      <c r="I24" s="17">
        <f t="shared" si="1"/>
        <v>-10939.882158653307</v>
      </c>
      <c r="J24" s="17"/>
      <c r="K24" s="17"/>
      <c r="L24" s="17"/>
    </row>
    <row r="25" ht="12.75">
      <c r="A25" s="4" t="s">
        <v>19</v>
      </c>
    </row>
    <row r="26" spans="1:13" ht="12.75">
      <c r="A26" s="4" t="s">
        <v>20</v>
      </c>
      <c r="B26" s="17">
        <f aca="true" t="shared" si="2" ref="B26:L26">SUM(B22:B24)</f>
        <v>-2500</v>
      </c>
      <c r="C26" s="17">
        <f t="shared" si="2"/>
        <v>1205.87374612038</v>
      </c>
      <c r="D26" s="17">
        <f t="shared" si="2"/>
        <v>1448.7888642158541</v>
      </c>
      <c r="E26" s="17">
        <f t="shared" si="2"/>
        <v>1696.5622846732367</v>
      </c>
      <c r="F26" s="17">
        <f t="shared" si="2"/>
        <v>1949.2911735397684</v>
      </c>
      <c r="G26" s="17">
        <f t="shared" si="2"/>
        <v>2207.0746401836295</v>
      </c>
      <c r="H26" s="17">
        <f t="shared" si="2"/>
        <v>2470.013776160369</v>
      </c>
      <c r="I26" s="17">
        <f t="shared" si="2"/>
        <v>2738.2116948566436</v>
      </c>
      <c r="J26" s="17">
        <f t="shared" si="2"/>
        <v>13951.655730580149</v>
      </c>
      <c r="K26" s="17">
        <f t="shared" si="2"/>
        <v>14230.688845191753</v>
      </c>
      <c r="L26" s="17">
        <f t="shared" si="2"/>
        <v>14515.302622095589</v>
      </c>
      <c r="M26" s="20">
        <f>IRR(B26:L26)</f>
        <v>0.7011181943430307</v>
      </c>
    </row>
    <row r="34" spans="2:13" ht="12.75">
      <c r="B34" s="17">
        <f>B22</f>
        <v>-62500</v>
      </c>
      <c r="C34" s="17">
        <f aca="true" t="shared" si="3" ref="C34:L34">C23</f>
        <v>12145.755904773687</v>
      </c>
      <c r="D34" s="17">
        <f t="shared" si="3"/>
        <v>12388.67102286916</v>
      </c>
      <c r="E34" s="17">
        <f t="shared" si="3"/>
        <v>12636.444443326543</v>
      </c>
      <c r="F34" s="17">
        <f t="shared" si="3"/>
        <v>12889.173332193075</v>
      </c>
      <c r="G34" s="17">
        <f t="shared" si="3"/>
        <v>13146.956798836936</v>
      </c>
      <c r="H34" s="17">
        <f t="shared" si="3"/>
        <v>13409.895934813676</v>
      </c>
      <c r="I34" s="17">
        <f t="shared" si="3"/>
        <v>13678.09385350995</v>
      </c>
      <c r="J34" s="17">
        <f t="shared" si="3"/>
        <v>13951.655730580149</v>
      </c>
      <c r="K34" s="17">
        <f t="shared" si="3"/>
        <v>14230.688845191753</v>
      </c>
      <c r="L34" s="17">
        <f t="shared" si="3"/>
        <v>14515.302622095589</v>
      </c>
      <c r="M34" s="5">
        <f>IRR(B34:L34)</f>
        <v>0.16117313872742536</v>
      </c>
    </row>
  </sheetData>
  <sheetProtection/>
  <mergeCells count="1">
    <mergeCell ref="B20:L20"/>
  </mergeCells>
  <printOptions gridLines="1"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2009-07-02T07:27:43Z</dcterms:created>
  <dcterms:modified xsi:type="dcterms:W3CDTF">2009-07-02T07:29:17Z</dcterms:modified>
  <cp:category/>
  <cp:version/>
  <cp:contentType/>
  <cp:contentStatus/>
</cp:coreProperties>
</file>