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6835" windowHeight="12075" activeTab="5"/>
  </bookViews>
  <sheets>
    <sheet name="Oppgave 5.1" sheetId="4" r:id="rId1"/>
    <sheet name="Oppgave 5.2" sheetId="5" r:id="rId2"/>
    <sheet name="Oppgave 5.3" sheetId="10" r:id="rId3"/>
    <sheet name="Oppgave 5.4a" sheetId="11" r:id="rId4"/>
    <sheet name="Oppgave  5.4b" sheetId="12" r:id="rId5"/>
    <sheet name="Oppgave 5.5" sheetId="9" r:id="rId6"/>
  </sheets>
  <calcPr calcId="152511"/>
</workbook>
</file>

<file path=xl/calcChain.xml><?xml version="1.0" encoding="utf-8"?>
<calcChain xmlns="http://schemas.openxmlformats.org/spreadsheetml/2006/main">
  <c r="B26" i="12" l="1"/>
  <c r="A13" i="12"/>
  <c r="C12" i="12"/>
  <c r="B12" i="12"/>
  <c r="A12" i="12"/>
  <c r="C11" i="12"/>
  <c r="B11" i="12"/>
  <c r="A11" i="12"/>
  <c r="D10" i="12"/>
  <c r="E7" i="12"/>
  <c r="D7" i="12"/>
  <c r="C7" i="12"/>
  <c r="B7" i="12"/>
  <c r="C13" i="12" s="1"/>
  <c r="I6" i="12"/>
  <c r="I5" i="12"/>
  <c r="C4" i="12"/>
  <c r="D4" i="12" s="1"/>
  <c r="E4" i="12" s="1"/>
  <c r="F4" i="12" s="1"/>
  <c r="G4" i="12" s="1"/>
  <c r="H4" i="12" s="1"/>
  <c r="B26" i="11"/>
  <c r="A13" i="11"/>
  <c r="C12" i="11"/>
  <c r="B12" i="11"/>
  <c r="A12" i="11"/>
  <c r="C11" i="11"/>
  <c r="B11" i="11"/>
  <c r="A11" i="11"/>
  <c r="D10" i="11"/>
  <c r="C26" i="11" s="1"/>
  <c r="E7" i="11"/>
  <c r="D7" i="11"/>
  <c r="C7" i="11"/>
  <c r="B7" i="11"/>
  <c r="I6" i="11"/>
  <c r="I5" i="11"/>
  <c r="C4" i="11"/>
  <c r="D4" i="11" s="1"/>
  <c r="E4" i="11" s="1"/>
  <c r="F4" i="11" s="1"/>
  <c r="G4" i="11" s="1"/>
  <c r="H4" i="11" s="1"/>
  <c r="D13" i="12" l="1"/>
  <c r="B13" i="12"/>
  <c r="E10" i="12"/>
  <c r="F10" i="12" s="1"/>
  <c r="F13" i="12" s="1"/>
  <c r="E13" i="12"/>
  <c r="E10" i="11"/>
  <c r="F10" i="11" s="1"/>
  <c r="I7" i="12"/>
  <c r="F12" i="12"/>
  <c r="F11" i="12"/>
  <c r="E26" i="12"/>
  <c r="G10" i="12"/>
  <c r="G13" i="12" s="1"/>
  <c r="E11" i="12"/>
  <c r="C26" i="12"/>
  <c r="D26" i="12"/>
  <c r="D11" i="12"/>
  <c r="D12" i="12"/>
  <c r="E12" i="12"/>
  <c r="C13" i="11"/>
  <c r="D13" i="11"/>
  <c r="I7" i="11"/>
  <c r="F13" i="11"/>
  <c r="F12" i="11"/>
  <c r="F11" i="11"/>
  <c r="E26" i="11"/>
  <c r="G10" i="11"/>
  <c r="B13" i="11"/>
  <c r="D26" i="11"/>
  <c r="D11" i="11"/>
  <c r="D12" i="11"/>
  <c r="E11" i="11"/>
  <c r="E12" i="11"/>
  <c r="E13" i="11"/>
  <c r="H10" i="12" l="1"/>
  <c r="H13" i="12" s="1"/>
  <c r="G12" i="12"/>
  <c r="G11" i="12"/>
  <c r="F26" i="12"/>
  <c r="F26" i="11"/>
  <c r="H10" i="11"/>
  <c r="G13" i="11"/>
  <c r="G12" i="11"/>
  <c r="G11" i="11"/>
  <c r="G26" i="12" l="1"/>
  <c r="H12" i="12"/>
  <c r="H11" i="12"/>
  <c r="G26" i="11"/>
  <c r="H13" i="11"/>
  <c r="H12" i="11"/>
  <c r="H11" i="11"/>
  <c r="B16" i="4" l="1"/>
  <c r="B15" i="4"/>
  <c r="C3" i="10" l="1"/>
  <c r="D3" i="10" s="1"/>
  <c r="E3" i="10" s="1"/>
  <c r="F3" i="10" s="1"/>
  <c r="G3" i="10" s="1"/>
  <c r="H3" i="10" s="1"/>
  <c r="I3" i="10" s="1"/>
  <c r="J3" i="10" s="1"/>
  <c r="K3" i="10" s="1"/>
  <c r="L3" i="10" s="1"/>
  <c r="G3" i="9" l="1"/>
  <c r="H3" i="9" s="1"/>
  <c r="G4" i="9"/>
  <c r="H4" i="9"/>
  <c r="I4" i="9"/>
  <c r="J4" i="9"/>
  <c r="K4" i="9"/>
  <c r="L4" i="9"/>
  <c r="M4" i="9"/>
  <c r="N4" i="9"/>
  <c r="O4" i="9"/>
  <c r="P4" i="9"/>
  <c r="G5" i="9"/>
  <c r="G7" i="9" s="1"/>
  <c r="G11" i="9" s="1"/>
  <c r="H5" i="9"/>
  <c r="I5" i="9"/>
  <c r="J5" i="9"/>
  <c r="J7" i="9" s="1"/>
  <c r="K5" i="9"/>
  <c r="L5" i="9"/>
  <c r="M5" i="9"/>
  <c r="N5" i="9"/>
  <c r="N7" i="9" s="1"/>
  <c r="O5" i="9"/>
  <c r="O7" i="9" s="1"/>
  <c r="O11" i="9" s="1"/>
  <c r="P5" i="9"/>
  <c r="G6" i="9"/>
  <c r="H6" i="9"/>
  <c r="I6" i="9"/>
  <c r="J6" i="9"/>
  <c r="K6" i="9"/>
  <c r="L6" i="9"/>
  <c r="M6" i="9"/>
  <c r="M7" i="9" s="1"/>
  <c r="N6" i="9"/>
  <c r="O6" i="9"/>
  <c r="P6" i="9"/>
  <c r="K7" i="9"/>
  <c r="K11" i="9" s="1"/>
  <c r="G8" i="9"/>
  <c r="H8" i="9"/>
  <c r="I8" i="9"/>
  <c r="J8" i="9"/>
  <c r="K8" i="9"/>
  <c r="L8" i="9"/>
  <c r="M8" i="9"/>
  <c r="N8" i="9"/>
  <c r="O8" i="9"/>
  <c r="P8" i="9"/>
  <c r="F10" i="9"/>
  <c r="P10" i="9" s="1"/>
  <c r="G12" i="9"/>
  <c r="G15" i="9"/>
  <c r="B18" i="9"/>
  <c r="D18" i="9"/>
  <c r="D25" i="9" s="1"/>
  <c r="C25" i="9"/>
  <c r="G13" i="9" l="1"/>
  <c r="P7" i="9"/>
  <c r="L7" i="9"/>
  <c r="L11" i="9" s="1"/>
  <c r="H7" i="9"/>
  <c r="H11" i="9" s="1"/>
  <c r="I7" i="9"/>
  <c r="E18" i="9"/>
  <c r="J11" i="9"/>
  <c r="I11" i="9"/>
  <c r="M11" i="9"/>
  <c r="N11" i="9"/>
  <c r="P11" i="9"/>
  <c r="I3" i="9"/>
  <c r="H12" i="9"/>
  <c r="F11" i="9"/>
  <c r="B15" i="5"/>
  <c r="A15" i="5"/>
  <c r="E14" i="5"/>
  <c r="D14" i="5"/>
  <c r="C14" i="5"/>
  <c r="B14" i="5"/>
  <c r="A14" i="5"/>
  <c r="E13" i="5"/>
  <c r="D13" i="5"/>
  <c r="C13" i="5"/>
  <c r="B13" i="5"/>
  <c r="A13" i="5"/>
  <c r="E12" i="5"/>
  <c r="D12" i="5"/>
  <c r="C12" i="5"/>
  <c r="B12" i="5"/>
  <c r="A12" i="5"/>
  <c r="E11" i="5"/>
  <c r="D11" i="5"/>
  <c r="C11" i="5"/>
  <c r="B11" i="5"/>
  <c r="A11" i="5"/>
  <c r="E10" i="5"/>
  <c r="C10" i="5"/>
  <c r="B10" i="5"/>
  <c r="A10" i="5"/>
  <c r="G6" i="5"/>
  <c r="F6" i="5"/>
  <c r="G5" i="5"/>
  <c r="F5" i="5"/>
  <c r="G4" i="5"/>
  <c r="F4" i="5"/>
  <c r="G3" i="5"/>
  <c r="F3" i="5"/>
  <c r="B10" i="4"/>
  <c r="H5" i="4"/>
  <c r="H6" i="4" s="1"/>
  <c r="G5" i="4"/>
  <c r="G6" i="4" s="1"/>
  <c r="F5" i="4"/>
  <c r="F6" i="4" s="1"/>
  <c r="E5" i="4"/>
  <c r="E6" i="4" s="1"/>
  <c r="D5" i="4"/>
  <c r="D6" i="4" s="1"/>
  <c r="C5" i="4"/>
  <c r="C6" i="4" s="1"/>
  <c r="B5" i="4"/>
  <c r="B6" i="4" s="1"/>
  <c r="H14" i="5" l="1"/>
  <c r="H13" i="5"/>
  <c r="I13" i="5"/>
  <c r="I14" i="5"/>
  <c r="I11" i="5"/>
  <c r="I12" i="5"/>
  <c r="F18" i="9"/>
  <c r="E25" i="9"/>
  <c r="H11" i="5"/>
  <c r="H12" i="5"/>
  <c r="F19" i="9"/>
  <c r="H13" i="9"/>
  <c r="E19" i="9"/>
  <c r="D19" i="9"/>
  <c r="B19" i="9"/>
  <c r="F15" i="9"/>
  <c r="F13" i="9"/>
  <c r="C19" i="9"/>
  <c r="F14" i="9"/>
  <c r="J3" i="9"/>
  <c r="I12" i="9"/>
  <c r="I13" i="9" s="1"/>
  <c r="B7" i="4"/>
  <c r="B13" i="4" s="1"/>
  <c r="B14" i="4" s="1"/>
  <c r="F25" i="9" l="1"/>
  <c r="G18" i="9"/>
  <c r="K3" i="9"/>
  <c r="J12" i="9"/>
  <c r="J13" i="9" s="1"/>
  <c r="G25" i="9" l="1"/>
  <c r="G19" i="9"/>
  <c r="L3" i="9"/>
  <c r="K12" i="9"/>
  <c r="K13" i="9" s="1"/>
  <c r="M3" i="9" l="1"/>
  <c r="L12" i="9"/>
  <c r="L13" i="9" s="1"/>
  <c r="M12" i="9" l="1"/>
  <c r="M13" i="9" s="1"/>
  <c r="N3" i="9"/>
  <c r="O3" i="9" l="1"/>
  <c r="N12" i="9"/>
  <c r="N13" i="9" s="1"/>
  <c r="P3" i="9" l="1"/>
  <c r="P12" i="9" s="1"/>
  <c r="P13" i="9" s="1"/>
  <c r="O12" i="9"/>
  <c r="O13" i="9" s="1"/>
</calcChain>
</file>

<file path=xl/comments1.xml><?xml version="1.0" encoding="utf-8"?>
<comments xmlns="http://schemas.openxmlformats.org/spreadsheetml/2006/main">
  <authors>
    <author>PIG</author>
  </authors>
  <commentList>
    <comment ref="D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5.1.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C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5.2
Fet font angir inngangsverdi, dvs. data du må legge inn. Vanlig font betyr utgangsverdi, dvs. beregnede tall.
Du kan også løse denne oppgaven med regnearket </t>
        </r>
        <r>
          <rPr>
            <i/>
            <sz val="9"/>
            <color indexed="81"/>
            <rFont val="Tahoma"/>
            <family val="2"/>
          </rPr>
          <t xml:space="preserve">Lønnsomhet </t>
        </r>
        <r>
          <rPr>
            <sz val="9"/>
            <color indexed="81"/>
            <rFont val="Tahoma"/>
            <family val="2"/>
          </rPr>
          <t xml:space="preserve">Fane 3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I dette regnearket tegnes figuren til oppgave 5.3.
Fet font angir inngangsverdi, dvs. data du må legge inn. Vanlig font betyr utgangsverdi, dvs. beregnede tall.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 xml:space="preserve">Lønnsomhet. </t>
        </r>
        <r>
          <rPr>
            <sz val="11"/>
            <color indexed="81"/>
            <rFont val="Times New Roman"/>
            <family val="1"/>
          </rPr>
          <t xml:space="preserve">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>Lønnsomhet.</t>
        </r>
        <r>
          <rPr>
            <sz val="11"/>
            <color indexed="81"/>
            <rFont val="Times New Roman"/>
            <family val="1"/>
          </rPr>
          <t xml:space="preserve"> 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 (eksempel 5.3). 
I celle C18 velges intervall i figuren med nåverdiprofil. Trykker du på plusstegnet over kolonne P ser du prosjektets kontantstrøm.
Linjene 12 og 13 er hjelpelinjer som du kan se ved å trykke på pluss-tegnet foran linje 14.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F15" authorId="1">
      <text>
        <r>
          <rPr>
            <sz val="9"/>
            <color indexed="81"/>
            <rFont val="Tahoma"/>
            <family val="2"/>
          </rPr>
          <t>Oppgitt som 95,8 millioner kroner i boken.
Dette skyldes avrundingavvik og er helt uten betydning for konklusjonene</t>
        </r>
      </text>
    </comment>
  </commentList>
</comments>
</file>

<file path=xl/sharedStrings.xml><?xml version="1.0" encoding="utf-8"?>
<sst xmlns="http://schemas.openxmlformats.org/spreadsheetml/2006/main" count="94" uniqueCount="51">
  <si>
    <t>Kapitalkostnad</t>
  </si>
  <si>
    <t>År</t>
  </si>
  <si>
    <t>Kontantstrøm</t>
  </si>
  <si>
    <t>Diskonteringsfaktor</t>
  </si>
  <si>
    <t>Nåverdi</t>
  </si>
  <si>
    <t>Delspørsmål b</t>
  </si>
  <si>
    <t>Delspørsmål c</t>
  </si>
  <si>
    <t>Forskjell mellom a og b</t>
  </si>
  <si>
    <t>Prosentvis forskjell</t>
  </si>
  <si>
    <t>Justering i</t>
  </si>
  <si>
    <t>Justering ii</t>
  </si>
  <si>
    <t>Delspørsmål a</t>
  </si>
  <si>
    <t>Prosjekt</t>
  </si>
  <si>
    <t>Investering</t>
  </si>
  <si>
    <t>Annuitet</t>
  </si>
  <si>
    <t>Levetid</t>
  </si>
  <si>
    <t>Restverdi</t>
  </si>
  <si>
    <t>Internrente</t>
  </si>
  <si>
    <t>Årlig omsetning</t>
  </si>
  <si>
    <t xml:space="preserve">Nåverdi </t>
  </si>
  <si>
    <t xml:space="preserve"> </t>
  </si>
  <si>
    <t>Produkt A</t>
  </si>
  <si>
    <t>Produkt B</t>
  </si>
  <si>
    <t>Les dette</t>
  </si>
  <si>
    <t>Saldosats 30 %</t>
  </si>
  <si>
    <t>Differansekontantstrøm</t>
  </si>
  <si>
    <t>Arbeidskapital 15 %</t>
  </si>
  <si>
    <t>Arbeidskapital 30 %</t>
  </si>
  <si>
    <t>Kapitalkostnad/Nåverdi</t>
  </si>
  <si>
    <t>"</t>
  </si>
  <si>
    <t>Arbeidskapital</t>
  </si>
  <si>
    <t>Anleggskapital/restverdi</t>
  </si>
  <si>
    <t>kr/årsverk</t>
  </si>
  <si>
    <t>årsverk</t>
  </si>
  <si>
    <t>Arbeidskraft</t>
  </si>
  <si>
    <t>Dekningsbidrag</t>
  </si>
  <si>
    <t>kr/kWh</t>
  </si>
  <si>
    <t>kWh</t>
  </si>
  <si>
    <t>Elektrisitet</t>
  </si>
  <si>
    <t>kr/tonn</t>
  </si>
  <si>
    <t>tonn</t>
  </si>
  <si>
    <t>Alumina</t>
  </si>
  <si>
    <t>mill. kr</t>
  </si>
  <si>
    <t>Aluminium</t>
  </si>
  <si>
    <t>Pris</t>
  </si>
  <si>
    <t>Volum</t>
  </si>
  <si>
    <t>Saldosats 20 %</t>
  </si>
  <si>
    <t>Oppgave 5.4a</t>
  </si>
  <si>
    <t>Oppgave 5.4b</t>
  </si>
  <si>
    <t>Nåverdi av kontantstrømeelementet</t>
  </si>
  <si>
    <t>Nåverdi av kontanstrømmen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</si>
</sst>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&quot;kr&quot;\ #,##0.00;[Red]&quot;kr&quot;\ \-#,##0.00"/>
    <numFmt numFmtId="165" formatCode="_ * #,##0.00_ ;_ * \-#,##0.00_ ;_ * &quot;-&quot;??_ ;_ @_ "/>
    <numFmt numFmtId="166" formatCode="0.0%"/>
    <numFmt numFmtId="167" formatCode="_(* #,##0_);_(* \(#,##0\);_(* &quot;-&quot;??_);_(@_)"/>
    <numFmt numFmtId="168" formatCode="0.0\ %"/>
    <numFmt numFmtId="169" formatCode="0.000"/>
    <numFmt numFmtId="170" formatCode="0.0000"/>
    <numFmt numFmtId="171" formatCode="0.0"/>
    <numFmt numFmtId="172" formatCode="#,##0.0000"/>
    <numFmt numFmtId="173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rgb="FFFF0000"/>
      <name val="Times New Roman"/>
      <family val="1"/>
    </font>
    <font>
      <i/>
      <sz val="9"/>
      <color indexed="81"/>
      <name val="Tahoma"/>
      <family val="2"/>
    </font>
    <font>
      <i/>
      <sz val="11"/>
      <color indexed="8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3" fontId="6" fillId="0" borderId="0" xfId="2" applyNumberFormat="1" applyFont="1"/>
    <xf numFmtId="0" fontId="6" fillId="0" borderId="0" xfId="2" applyFont="1"/>
    <xf numFmtId="3" fontId="5" fillId="0" borderId="0" xfId="2" applyNumberFormat="1" applyFont="1"/>
    <xf numFmtId="9" fontId="5" fillId="0" borderId="0" xfId="2" applyNumberFormat="1" applyFont="1"/>
    <xf numFmtId="0" fontId="5" fillId="0" borderId="0" xfId="2" applyFont="1"/>
    <xf numFmtId="9" fontId="6" fillId="0" borderId="0" xfId="2" applyNumberFormat="1" applyFont="1"/>
    <xf numFmtId="0" fontId="10" fillId="0" borderId="0" xfId="2" applyFont="1"/>
    <xf numFmtId="0" fontId="5" fillId="0" borderId="1" xfId="2" applyFont="1" applyBorder="1"/>
    <xf numFmtId="166" fontId="5" fillId="0" borderId="0" xfId="2" applyNumberFormat="1" applyFont="1"/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left"/>
    </xf>
    <xf numFmtId="9" fontId="6" fillId="0" borderId="1" xfId="5" applyFont="1" applyBorder="1"/>
    <xf numFmtId="9" fontId="5" fillId="0" borderId="1" xfId="2" applyNumberFormat="1" applyFont="1" applyBorder="1"/>
    <xf numFmtId="3" fontId="5" fillId="0" borderId="0" xfId="6" applyNumberFormat="1" applyFont="1"/>
    <xf numFmtId="167" fontId="5" fillId="0" borderId="0" xfId="6" applyNumberFormat="1" applyFont="1"/>
    <xf numFmtId="168" fontId="5" fillId="0" borderId="0" xfId="2" applyNumberFormat="1" applyFont="1"/>
    <xf numFmtId="9" fontId="5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9" fontId="6" fillId="0" borderId="0" xfId="5" applyNumberFormat="1" applyFont="1" applyAlignment="1">
      <alignment horizontal="right"/>
    </xf>
    <xf numFmtId="1" fontId="5" fillId="0" borderId="0" xfId="2" applyNumberFormat="1" applyFont="1"/>
    <xf numFmtId="169" fontId="5" fillId="0" borderId="0" xfId="2" applyNumberFormat="1" applyFont="1"/>
    <xf numFmtId="170" fontId="5" fillId="0" borderId="0" xfId="2" applyNumberFormat="1" applyFont="1"/>
    <xf numFmtId="2" fontId="5" fillId="0" borderId="0" xfId="2" applyNumberFormat="1" applyFont="1"/>
    <xf numFmtId="171" fontId="5" fillId="0" borderId="0" xfId="2" applyNumberFormat="1" applyFont="1"/>
    <xf numFmtId="4" fontId="5" fillId="0" borderId="0" xfId="2" quotePrefix="1" applyNumberFormat="1" applyFont="1" applyAlignment="1">
      <alignment horizontal="left"/>
    </xf>
    <xf numFmtId="4" fontId="6" fillId="0" borderId="0" xfId="2" applyNumberFormat="1" applyFont="1"/>
    <xf numFmtId="3" fontId="5" fillId="0" borderId="0" xfId="2" quotePrefix="1" applyNumberFormat="1" applyFont="1" applyAlignment="1">
      <alignment horizontal="left"/>
    </xf>
    <xf numFmtId="0" fontId="5" fillId="0" borderId="0" xfId="9" applyFont="1"/>
    <xf numFmtId="0" fontId="6" fillId="0" borderId="0" xfId="9" applyFont="1"/>
    <xf numFmtId="3" fontId="5" fillId="0" borderId="0" xfId="1" applyNumberFormat="1" applyFont="1"/>
    <xf numFmtId="9" fontId="5" fillId="0" borderId="0" xfId="10" applyFont="1"/>
    <xf numFmtId="172" fontId="5" fillId="0" borderId="0" xfId="1" applyNumberFormat="1" applyFont="1"/>
    <xf numFmtId="0" fontId="6" fillId="0" borderId="0" xfId="1" applyFont="1"/>
    <xf numFmtId="0" fontId="6" fillId="0" borderId="0" xfId="2" applyFont="1" applyBorder="1"/>
    <xf numFmtId="0" fontId="5" fillId="0" borderId="0" xfId="2" applyFont="1" applyFill="1"/>
    <xf numFmtId="0" fontId="6" fillId="0" borderId="1" xfId="2" applyFont="1" applyBorder="1"/>
    <xf numFmtId="0" fontId="5" fillId="0" borderId="1" xfId="2" applyFont="1" applyBorder="1" applyAlignment="1">
      <alignment horizontal="right"/>
    </xf>
    <xf numFmtId="0" fontId="6" fillId="0" borderId="0" xfId="2" quotePrefix="1" applyFont="1" applyAlignment="1">
      <alignment horizontal="left"/>
    </xf>
    <xf numFmtId="0" fontId="6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3" fontId="5" fillId="0" borderId="1" xfId="2" applyNumberFormat="1" applyFont="1" applyBorder="1"/>
    <xf numFmtId="166" fontId="5" fillId="0" borderId="1" xfId="2" applyNumberFormat="1" applyFont="1" applyBorder="1"/>
    <xf numFmtId="0" fontId="5" fillId="0" borderId="1" xfId="2" quotePrefix="1" applyFont="1" applyBorder="1" applyAlignment="1">
      <alignment horizontal="left"/>
    </xf>
    <xf numFmtId="3" fontId="5" fillId="0" borderId="1" xfId="6" applyNumberFormat="1" applyFont="1" applyBorder="1"/>
    <xf numFmtId="173" fontId="5" fillId="0" borderId="0" xfId="2" applyNumberFormat="1" applyFont="1"/>
    <xf numFmtId="0" fontId="5" fillId="0" borderId="0" xfId="2" applyFont="1" applyAlignment="1">
      <alignment horizontal="center"/>
    </xf>
    <xf numFmtId="0" fontId="5" fillId="0" borderId="1" xfId="2" quotePrefix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quotePrefix="1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9" fontId="5" fillId="0" borderId="1" xfId="2" applyNumberFormat="1" applyFont="1" applyBorder="1" applyAlignment="1">
      <alignment horizontal="right"/>
    </xf>
    <xf numFmtId="9" fontId="6" fillId="0" borderId="0" xfId="2" applyNumberFormat="1" applyFont="1" applyAlignment="1">
      <alignment horizontal="right"/>
    </xf>
    <xf numFmtId="9" fontId="6" fillId="0" borderId="0" xfId="5" applyFont="1" applyAlignment="1">
      <alignment horizontal="right"/>
    </xf>
    <xf numFmtId="9" fontId="6" fillId="0" borderId="1" xfId="2" applyNumberFormat="1" applyFont="1" applyBorder="1" applyAlignment="1">
      <alignment horizontal="right"/>
    </xf>
    <xf numFmtId="0" fontId="5" fillId="0" borderId="1" xfId="9" applyFont="1" applyBorder="1"/>
    <xf numFmtId="0" fontId="6" fillId="0" borderId="1" xfId="9" applyFont="1" applyBorder="1"/>
    <xf numFmtId="3" fontId="5" fillId="0" borderId="1" xfId="1" applyNumberFormat="1" applyFont="1" applyBorder="1"/>
    <xf numFmtId="0" fontId="2" fillId="0" borderId="0" xfId="2" applyFont="1"/>
    <xf numFmtId="0" fontId="2" fillId="0" borderId="0" xfId="1" applyFont="1"/>
    <xf numFmtId="9" fontId="13" fillId="0" borderId="0" xfId="1" applyNumberFormat="1" applyFont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3" fontId="13" fillId="0" borderId="0" xfId="1" applyNumberFormat="1" applyFont="1"/>
    <xf numFmtId="9" fontId="2" fillId="0" borderId="0" xfId="1" applyNumberFormat="1" applyFont="1"/>
    <xf numFmtId="164" fontId="2" fillId="0" borderId="0" xfId="2" applyNumberFormat="1" applyFont="1"/>
    <xf numFmtId="0" fontId="2" fillId="0" borderId="0" xfId="2" applyFont="1" applyAlignment="1">
      <alignment horizontal="right"/>
    </xf>
    <xf numFmtId="0" fontId="2" fillId="0" borderId="0" xfId="2" applyFont="1" applyAlignment="1"/>
    <xf numFmtId="9" fontId="6" fillId="0" borderId="1" xfId="2" applyNumberFormat="1" applyFont="1" applyBorder="1"/>
    <xf numFmtId="0" fontId="5" fillId="0" borderId="2" xfId="2" applyFont="1" applyBorder="1" applyAlignment="1">
      <alignment horizontal="left"/>
    </xf>
    <xf numFmtId="3" fontId="5" fillId="0" borderId="2" xfId="2" applyNumberFormat="1" applyFont="1" applyBorder="1"/>
    <xf numFmtId="3" fontId="5" fillId="0" borderId="2" xfId="2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5" fillId="0" borderId="0" xfId="2" applyFont="1" applyBorder="1" applyAlignment="1">
      <alignment horizontal="right" wrapText="1"/>
    </xf>
    <xf numFmtId="0" fontId="5" fillId="0" borderId="1" xfId="2" applyFont="1" applyBorder="1" applyAlignment="1">
      <alignment horizontal="right" wrapText="1"/>
    </xf>
    <xf numFmtId="0" fontId="5" fillId="0" borderId="0" xfId="2" quotePrefix="1" applyFont="1" applyFill="1" applyBorder="1" applyAlignment="1">
      <alignment horizontal="right" wrapText="1"/>
    </xf>
    <xf numFmtId="0" fontId="5" fillId="0" borderId="1" xfId="2" quotePrefix="1" applyFont="1" applyFill="1" applyBorder="1" applyAlignment="1">
      <alignment horizontal="right" wrapText="1"/>
    </xf>
    <xf numFmtId="0" fontId="5" fillId="0" borderId="0" xfId="9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11">
    <cellStyle name="Comma 2" xfId="3"/>
    <cellStyle name="Comma 2 2" xfId="6"/>
    <cellStyle name="Normal" xfId="0" builtinId="0"/>
    <cellStyle name="Normal 2" xfId="1"/>
    <cellStyle name="Normal 2 2" xfId="2"/>
    <cellStyle name="Normal 2 3" xfId="9"/>
    <cellStyle name="Normal 3" xfId="7"/>
    <cellStyle name="Normal 4" xfId="8"/>
    <cellStyle name="Percent 2" xfId="4"/>
    <cellStyle name="Percent 2 2" xfId="5"/>
    <cellStyle name="Pros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'Oppgave 5.3'!$A$4</c:f>
              <c:strCache>
                <c:ptCount val="1"/>
                <c:pt idx="0">
                  <c:v>Produkt A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5.3'!$B$4:$L$4</c:f>
              <c:numCache>
                <c:formatCode>General</c:formatCode>
                <c:ptCount val="11"/>
                <c:pt idx="0">
                  <c:v>350</c:v>
                </c:pt>
                <c:pt idx="1">
                  <c:v>310</c:v>
                </c:pt>
                <c:pt idx="2">
                  <c:v>355</c:v>
                </c:pt>
                <c:pt idx="3">
                  <c:v>315</c:v>
                </c:pt>
                <c:pt idx="4">
                  <c:v>340</c:v>
                </c:pt>
                <c:pt idx="5">
                  <c:v>320</c:v>
                </c:pt>
                <c:pt idx="6">
                  <c:v>360</c:v>
                </c:pt>
                <c:pt idx="7">
                  <c:v>310</c:v>
                </c:pt>
                <c:pt idx="8">
                  <c:v>340</c:v>
                </c:pt>
                <c:pt idx="9">
                  <c:v>330</c:v>
                </c:pt>
                <c:pt idx="10">
                  <c:v>350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'Oppgave 5.3'!$A$5</c:f>
              <c:strCache>
                <c:ptCount val="1"/>
                <c:pt idx="0">
                  <c:v>Produkt B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5.3'!$B$5:$L$5</c:f>
              <c:numCache>
                <c:formatCode>General</c:formatCode>
                <c:ptCount val="11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290</c:v>
                </c:pt>
                <c:pt idx="4">
                  <c:v>150</c:v>
                </c:pt>
                <c:pt idx="5">
                  <c:v>400</c:v>
                </c:pt>
                <c:pt idx="6">
                  <c:v>400</c:v>
                </c:pt>
                <c:pt idx="7">
                  <c:v>430</c:v>
                </c:pt>
                <c:pt idx="8">
                  <c:v>600</c:v>
                </c:pt>
                <c:pt idx="9">
                  <c:v>200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53792"/>
        <c:axId val="168355712"/>
      </c:lineChart>
      <c:catAx>
        <c:axId val="16835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835571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68355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Salgsvolum (tusen enheter)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83537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5.4a'!$B$1</c:f>
          <c:strCache>
            <c:ptCount val="1"/>
            <c:pt idx="0">
              <c:v>Oppgave 5.4a</c:v>
            </c:pt>
          </c:strCache>
        </c:strRef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6451915224407265"/>
          <c:y val="0.1386460035040821"/>
          <c:w val="0.67043874731235786"/>
          <c:h val="0.70479267811288049"/>
        </c:manualLayout>
      </c:layout>
      <c:lineChart>
        <c:grouping val="standard"/>
        <c:varyColors val="0"/>
        <c:ser>
          <c:idx val="0"/>
          <c:order val="0"/>
          <c:tx>
            <c:strRef>
              <c:f>'Oppgave 5.4a'!$A$11</c:f>
              <c:strCache>
                <c:ptCount val="1"/>
                <c:pt idx="0">
                  <c:v>Saldosats 30 %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5.4a'!$B$11:$H$11</c:f>
            </c:numRef>
          </c:val>
          <c:smooth val="1"/>
        </c:ser>
        <c:ser>
          <c:idx val="1"/>
          <c:order val="1"/>
          <c:tx>
            <c:strRef>
              <c:f>'Oppgave 5.4a'!$A$12</c:f>
              <c:strCache>
                <c:ptCount val="1"/>
                <c:pt idx="0">
                  <c:v>Saldosats 20 %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5.4a'!$B$12:$H$12</c:f>
            </c:numRef>
          </c:val>
          <c:smooth val="1"/>
        </c:ser>
        <c:ser>
          <c:idx val="2"/>
          <c:order val="2"/>
          <c:tx>
            <c:strRef>
              <c:f>'Oppgave 5.4a'!$A$13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5.4a'!$B$13:$H$13</c:f>
              <c:numCache>
                <c:formatCode>#,##0</c:formatCode>
                <c:ptCount val="7"/>
                <c:pt idx="0">
                  <c:v>0</c:v>
                </c:pt>
                <c:pt idx="1">
                  <c:v>26.124608573588148</c:v>
                </c:pt>
                <c:pt idx="2">
                  <c:v>46.333583771600331</c:v>
                </c:pt>
                <c:pt idx="3">
                  <c:v>61.992274184268894</c:v>
                </c:pt>
                <c:pt idx="4">
                  <c:v>74.120370370370381</c:v>
                </c:pt>
                <c:pt idx="5">
                  <c:v>83.488</c:v>
                </c:pt>
                <c:pt idx="6">
                  <c:v>90.682749203459281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217920"/>
        <c:axId val="219219840"/>
      </c:lineChart>
      <c:catAx>
        <c:axId val="21921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7253466444814198"/>
              <c:y val="0.910105954336697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9219840"/>
        <c:crosses val="autoZero"/>
        <c:auto val="1"/>
        <c:lblAlgn val="ctr"/>
        <c:lblOffset val="100"/>
        <c:noMultiLvlLbl val="0"/>
      </c:catAx>
      <c:valAx>
        <c:axId val="2192198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92179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 5.4b'!$B$1</c:f>
          <c:strCache>
            <c:ptCount val="1"/>
            <c:pt idx="0">
              <c:v>Oppgave 5.4b</c:v>
            </c:pt>
          </c:strCache>
        </c:strRef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7680168182841471"/>
          <c:y val="0.11995630603977969"/>
          <c:w val="0.72563916641463089"/>
          <c:h val="0.65855820045615676"/>
        </c:manualLayout>
      </c:layout>
      <c:lineChart>
        <c:grouping val="standard"/>
        <c:varyColors val="0"/>
        <c:ser>
          <c:idx val="0"/>
          <c:order val="0"/>
          <c:tx>
            <c:strRef>
              <c:f>'Oppgave  5.4b'!$A$11</c:f>
              <c:strCache>
                <c:ptCount val="1"/>
                <c:pt idx="0">
                  <c:v>Arbeidskapital 30 %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5.4b'!$B$11:$H$11</c:f>
            </c:numRef>
          </c:val>
          <c:smooth val="1"/>
        </c:ser>
        <c:ser>
          <c:idx val="1"/>
          <c:order val="1"/>
          <c:tx>
            <c:strRef>
              <c:f>'Oppgave  5.4b'!$A$12</c:f>
              <c:strCache>
                <c:ptCount val="1"/>
                <c:pt idx="0">
                  <c:v>Arbeidskapital 15 %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5.4b'!$B$12:$H$12</c:f>
            </c:numRef>
          </c:val>
          <c:smooth val="1"/>
        </c:ser>
        <c:ser>
          <c:idx val="2"/>
          <c:order val="2"/>
          <c:tx>
            <c:strRef>
              <c:f>'Oppgave  5.4b'!$A$13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5.4b'!$B$13:$H$13</c:f>
              <c:numCache>
                <c:formatCode>#,##0</c:formatCode>
                <c:ptCount val="7"/>
                <c:pt idx="0">
                  <c:v>0</c:v>
                </c:pt>
                <c:pt idx="1">
                  <c:v>308.62740524781378</c:v>
                </c:pt>
                <c:pt idx="2">
                  <c:v>564.49406461307342</c:v>
                </c:pt>
                <c:pt idx="3">
                  <c:v>778.20359990137217</c:v>
                </c:pt>
                <c:pt idx="4">
                  <c:v>957.9</c:v>
                </c:pt>
                <c:pt idx="5">
                  <c:v>1109.9105279999999</c:v>
                </c:pt>
                <c:pt idx="6">
                  <c:v>1239.2029130632686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40000"/>
        <c:axId val="227841920"/>
      </c:lineChart>
      <c:catAx>
        <c:axId val="22784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52976785382045"/>
              <c:y val="0.832794340013856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27841920"/>
        <c:crosses val="autoZero"/>
        <c:auto val="1"/>
        <c:lblAlgn val="ctr"/>
        <c:lblOffset val="100"/>
        <c:noMultiLvlLbl val="0"/>
      </c:catAx>
      <c:valAx>
        <c:axId val="227841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278400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4073720428999E-2"/>
          <c:y val="0.13978481490707187"/>
          <c:w val="0.86738503056575988"/>
          <c:h val="0.74760500013260089"/>
        </c:manualLayout>
      </c:layout>
      <c:lineChart>
        <c:grouping val="standard"/>
        <c:varyColors val="0"/>
        <c:ser>
          <c:idx val="0"/>
          <c:order val="0"/>
          <c:tx>
            <c:v>Nåverdi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6"/>
              <c:pt idx="1">
                <c:v>0.03</c:v>
              </c:pt>
              <c:pt idx="2">
                <c:v>0.06</c:v>
              </c:pt>
              <c:pt idx="3">
                <c:v>0.09</c:v>
              </c:pt>
              <c:pt idx="4">
                <c:v>0.12</c:v>
              </c:pt>
              <c:pt idx="5">
                <c:v>0.15</c:v>
              </c:pt>
            </c:numLit>
          </c:cat>
          <c:val>
            <c:numLit>
              <c:formatCode>General</c:formatCode>
              <c:ptCount val="7"/>
              <c:pt idx="0">
                <c:v>244.49999999999997</c:v>
              </c:pt>
              <c:pt idx="1">
                <c:v>155.35993604948271</c:v>
              </c:pt>
              <c:pt idx="2">
                <c:v>86.589998267725321</c:v>
              </c:pt>
              <c:pt idx="3">
                <c:v>32.855112050272993</c:v>
              </c:pt>
              <c:pt idx="4">
                <c:v>-9.648459974274239</c:v>
              </c:pt>
              <c:pt idx="5">
                <c:v>-43.664839739713436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99648"/>
        <c:axId val="231674240"/>
      </c:lineChart>
      <c:catAx>
        <c:axId val="2278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</a:p>
            </c:rich>
          </c:tx>
          <c:layout>
            <c:manualLayout>
              <c:xMode val="edge"/>
              <c:yMode val="edge"/>
              <c:x val="0.32845343996429976"/>
              <c:y val="0.79525679660412818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167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1674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(mill.kr)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27899648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591911</xdr:colOff>
      <xdr:row>6</xdr:row>
      <xdr:rowOff>77559</xdr:rowOff>
    </xdr:from>
    <xdr:to>
      <xdr:col>9</xdr:col>
      <xdr:colOff>462643</xdr:colOff>
      <xdr:row>27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194582</xdr:colOff>
      <xdr:row>13</xdr:row>
      <xdr:rowOff>170090</xdr:rowOff>
    </xdr:from>
    <xdr:to>
      <xdr:col>8</xdr:col>
      <xdr:colOff>496661</xdr:colOff>
      <xdr:row>34</xdr:row>
      <xdr:rowOff>88448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185057</xdr:rowOff>
    </xdr:from>
    <xdr:to>
      <xdr:col>7</xdr:col>
      <xdr:colOff>20411</xdr:colOff>
      <xdr:row>39</xdr:row>
      <xdr:rowOff>175532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857251</xdr:colOff>
      <xdr:row>19</xdr:row>
      <xdr:rowOff>134711</xdr:rowOff>
    </xdr:from>
    <xdr:to>
      <xdr:col>6</xdr:col>
      <xdr:colOff>598716</xdr:colOff>
      <xdr:row>38</xdr:row>
      <xdr:rowOff>115661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0.74867</cdr:x>
      <cdr:y>0.47942</cdr:y>
    </cdr:from>
    <cdr:to>
      <cdr:x>0.98101</cdr:x>
      <cdr:y>0.54042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3890" y="1432001"/>
          <a:ext cx="1333452" cy="183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0.01582</cdr:x>
      <cdr:y>0.0549</cdr:y>
    </cdr:from>
    <cdr:to>
      <cdr:x>0.21298</cdr:x>
      <cdr:y>0.10741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405" y="165176"/>
          <a:ext cx="1047152" cy="154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0.50659</cdr:x>
      <cdr:y>0.50169</cdr:y>
    </cdr:from>
    <cdr:to>
      <cdr:x>0.5304</cdr:x>
      <cdr:y>0.55518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1032" y="1499324"/>
          <a:ext cx="124194" cy="160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800" b="0" i="0" strike="noStrike">
              <a:solidFill>
                <a:srgbClr val="000000"/>
              </a:solidFill>
              <a:latin typeface="Arial"/>
              <a:cs typeface="Arial"/>
            </a:rPr>
            <a:t>,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zoomScale="140" zoomScaleNormal="140" workbookViewId="0">
      <selection activeCell="H12" sqref="H12"/>
    </sheetView>
  </sheetViews>
  <sheetFormatPr baseColWidth="10" defaultColWidth="11.42578125" defaultRowHeight="12.75" x14ac:dyDescent="0.2"/>
  <cols>
    <col min="1" max="1" width="28.42578125" style="62" customWidth="1"/>
    <col min="2" max="2" width="10.5703125" style="62" customWidth="1"/>
    <col min="3" max="3" width="9.42578125" style="62" customWidth="1"/>
    <col min="4" max="4" width="9.7109375" style="62" customWidth="1"/>
    <col min="5" max="6" width="10" style="62" customWidth="1"/>
    <col min="7" max="7" width="9.7109375" style="62" customWidth="1"/>
    <col min="8" max="8" width="10.42578125" style="62" customWidth="1"/>
    <col min="9" max="256" width="11.42578125" style="62"/>
    <col min="257" max="257" width="22" style="62" customWidth="1"/>
    <col min="258" max="258" width="13.42578125" style="62" customWidth="1"/>
    <col min="259" max="259" width="9.42578125" style="62" customWidth="1"/>
    <col min="260" max="260" width="9.7109375" style="62" customWidth="1"/>
    <col min="261" max="262" width="10" style="62" customWidth="1"/>
    <col min="263" max="263" width="9.7109375" style="62" customWidth="1"/>
    <col min="264" max="264" width="10.42578125" style="62" customWidth="1"/>
    <col min="265" max="512" width="11.42578125" style="62"/>
    <col min="513" max="513" width="22" style="62" customWidth="1"/>
    <col min="514" max="514" width="13.42578125" style="62" customWidth="1"/>
    <col min="515" max="515" width="9.42578125" style="62" customWidth="1"/>
    <col min="516" max="516" width="9.7109375" style="62" customWidth="1"/>
    <col min="517" max="518" width="10" style="62" customWidth="1"/>
    <col min="519" max="519" width="9.7109375" style="62" customWidth="1"/>
    <col min="520" max="520" width="10.42578125" style="62" customWidth="1"/>
    <col min="521" max="768" width="11.42578125" style="62"/>
    <col min="769" max="769" width="22" style="62" customWidth="1"/>
    <col min="770" max="770" width="13.42578125" style="62" customWidth="1"/>
    <col min="771" max="771" width="9.42578125" style="62" customWidth="1"/>
    <col min="772" max="772" width="9.7109375" style="62" customWidth="1"/>
    <col min="773" max="774" width="10" style="62" customWidth="1"/>
    <col min="775" max="775" width="9.7109375" style="62" customWidth="1"/>
    <col min="776" max="776" width="10.42578125" style="62" customWidth="1"/>
    <col min="777" max="1024" width="11.42578125" style="62"/>
    <col min="1025" max="1025" width="22" style="62" customWidth="1"/>
    <col min="1026" max="1026" width="13.42578125" style="62" customWidth="1"/>
    <col min="1027" max="1027" width="9.42578125" style="62" customWidth="1"/>
    <col min="1028" max="1028" width="9.7109375" style="62" customWidth="1"/>
    <col min="1029" max="1030" width="10" style="62" customWidth="1"/>
    <col min="1031" max="1031" width="9.7109375" style="62" customWidth="1"/>
    <col min="1032" max="1032" width="10.42578125" style="62" customWidth="1"/>
    <col min="1033" max="1280" width="11.42578125" style="62"/>
    <col min="1281" max="1281" width="22" style="62" customWidth="1"/>
    <col min="1282" max="1282" width="13.42578125" style="62" customWidth="1"/>
    <col min="1283" max="1283" width="9.42578125" style="62" customWidth="1"/>
    <col min="1284" max="1284" width="9.7109375" style="62" customWidth="1"/>
    <col min="1285" max="1286" width="10" style="62" customWidth="1"/>
    <col min="1287" max="1287" width="9.7109375" style="62" customWidth="1"/>
    <col min="1288" max="1288" width="10.42578125" style="62" customWidth="1"/>
    <col min="1289" max="1536" width="11.42578125" style="62"/>
    <col min="1537" max="1537" width="22" style="62" customWidth="1"/>
    <col min="1538" max="1538" width="13.42578125" style="62" customWidth="1"/>
    <col min="1539" max="1539" width="9.42578125" style="62" customWidth="1"/>
    <col min="1540" max="1540" width="9.7109375" style="62" customWidth="1"/>
    <col min="1541" max="1542" width="10" style="62" customWidth="1"/>
    <col min="1543" max="1543" width="9.7109375" style="62" customWidth="1"/>
    <col min="1544" max="1544" width="10.42578125" style="62" customWidth="1"/>
    <col min="1545" max="1792" width="11.42578125" style="62"/>
    <col min="1793" max="1793" width="22" style="62" customWidth="1"/>
    <col min="1794" max="1794" width="13.42578125" style="62" customWidth="1"/>
    <col min="1795" max="1795" width="9.42578125" style="62" customWidth="1"/>
    <col min="1796" max="1796" width="9.7109375" style="62" customWidth="1"/>
    <col min="1797" max="1798" width="10" style="62" customWidth="1"/>
    <col min="1799" max="1799" width="9.7109375" style="62" customWidth="1"/>
    <col min="1800" max="1800" width="10.42578125" style="62" customWidth="1"/>
    <col min="1801" max="2048" width="11.42578125" style="62"/>
    <col min="2049" max="2049" width="22" style="62" customWidth="1"/>
    <col min="2050" max="2050" width="13.42578125" style="62" customWidth="1"/>
    <col min="2051" max="2051" width="9.42578125" style="62" customWidth="1"/>
    <col min="2052" max="2052" width="9.7109375" style="62" customWidth="1"/>
    <col min="2053" max="2054" width="10" style="62" customWidth="1"/>
    <col min="2055" max="2055" width="9.7109375" style="62" customWidth="1"/>
    <col min="2056" max="2056" width="10.42578125" style="62" customWidth="1"/>
    <col min="2057" max="2304" width="11.42578125" style="62"/>
    <col min="2305" max="2305" width="22" style="62" customWidth="1"/>
    <col min="2306" max="2306" width="13.42578125" style="62" customWidth="1"/>
    <col min="2307" max="2307" width="9.42578125" style="62" customWidth="1"/>
    <col min="2308" max="2308" width="9.7109375" style="62" customWidth="1"/>
    <col min="2309" max="2310" width="10" style="62" customWidth="1"/>
    <col min="2311" max="2311" width="9.7109375" style="62" customWidth="1"/>
    <col min="2312" max="2312" width="10.42578125" style="62" customWidth="1"/>
    <col min="2313" max="2560" width="11.42578125" style="62"/>
    <col min="2561" max="2561" width="22" style="62" customWidth="1"/>
    <col min="2562" max="2562" width="13.42578125" style="62" customWidth="1"/>
    <col min="2563" max="2563" width="9.42578125" style="62" customWidth="1"/>
    <col min="2564" max="2564" width="9.7109375" style="62" customWidth="1"/>
    <col min="2565" max="2566" width="10" style="62" customWidth="1"/>
    <col min="2567" max="2567" width="9.7109375" style="62" customWidth="1"/>
    <col min="2568" max="2568" width="10.42578125" style="62" customWidth="1"/>
    <col min="2569" max="2816" width="11.42578125" style="62"/>
    <col min="2817" max="2817" width="22" style="62" customWidth="1"/>
    <col min="2818" max="2818" width="13.42578125" style="62" customWidth="1"/>
    <col min="2819" max="2819" width="9.42578125" style="62" customWidth="1"/>
    <col min="2820" max="2820" width="9.7109375" style="62" customWidth="1"/>
    <col min="2821" max="2822" width="10" style="62" customWidth="1"/>
    <col min="2823" max="2823" width="9.7109375" style="62" customWidth="1"/>
    <col min="2824" max="2824" width="10.42578125" style="62" customWidth="1"/>
    <col min="2825" max="3072" width="11.42578125" style="62"/>
    <col min="3073" max="3073" width="22" style="62" customWidth="1"/>
    <col min="3074" max="3074" width="13.42578125" style="62" customWidth="1"/>
    <col min="3075" max="3075" width="9.42578125" style="62" customWidth="1"/>
    <col min="3076" max="3076" width="9.7109375" style="62" customWidth="1"/>
    <col min="3077" max="3078" width="10" style="62" customWidth="1"/>
    <col min="3079" max="3079" width="9.7109375" style="62" customWidth="1"/>
    <col min="3080" max="3080" width="10.42578125" style="62" customWidth="1"/>
    <col min="3081" max="3328" width="11.42578125" style="62"/>
    <col min="3329" max="3329" width="22" style="62" customWidth="1"/>
    <col min="3330" max="3330" width="13.42578125" style="62" customWidth="1"/>
    <col min="3331" max="3331" width="9.42578125" style="62" customWidth="1"/>
    <col min="3332" max="3332" width="9.7109375" style="62" customWidth="1"/>
    <col min="3333" max="3334" width="10" style="62" customWidth="1"/>
    <col min="3335" max="3335" width="9.7109375" style="62" customWidth="1"/>
    <col min="3336" max="3336" width="10.42578125" style="62" customWidth="1"/>
    <col min="3337" max="3584" width="11.42578125" style="62"/>
    <col min="3585" max="3585" width="22" style="62" customWidth="1"/>
    <col min="3586" max="3586" width="13.42578125" style="62" customWidth="1"/>
    <col min="3587" max="3587" width="9.42578125" style="62" customWidth="1"/>
    <col min="3588" max="3588" width="9.7109375" style="62" customWidth="1"/>
    <col min="3589" max="3590" width="10" style="62" customWidth="1"/>
    <col min="3591" max="3591" width="9.7109375" style="62" customWidth="1"/>
    <col min="3592" max="3592" width="10.42578125" style="62" customWidth="1"/>
    <col min="3593" max="3840" width="11.42578125" style="62"/>
    <col min="3841" max="3841" width="22" style="62" customWidth="1"/>
    <col min="3842" max="3842" width="13.42578125" style="62" customWidth="1"/>
    <col min="3843" max="3843" width="9.42578125" style="62" customWidth="1"/>
    <col min="3844" max="3844" width="9.7109375" style="62" customWidth="1"/>
    <col min="3845" max="3846" width="10" style="62" customWidth="1"/>
    <col min="3847" max="3847" width="9.7109375" style="62" customWidth="1"/>
    <col min="3848" max="3848" width="10.42578125" style="62" customWidth="1"/>
    <col min="3849" max="4096" width="11.42578125" style="62"/>
    <col min="4097" max="4097" width="22" style="62" customWidth="1"/>
    <col min="4098" max="4098" width="13.42578125" style="62" customWidth="1"/>
    <col min="4099" max="4099" width="9.42578125" style="62" customWidth="1"/>
    <col min="4100" max="4100" width="9.7109375" style="62" customWidth="1"/>
    <col min="4101" max="4102" width="10" style="62" customWidth="1"/>
    <col min="4103" max="4103" width="9.7109375" style="62" customWidth="1"/>
    <col min="4104" max="4104" width="10.42578125" style="62" customWidth="1"/>
    <col min="4105" max="4352" width="11.42578125" style="62"/>
    <col min="4353" max="4353" width="22" style="62" customWidth="1"/>
    <col min="4354" max="4354" width="13.42578125" style="62" customWidth="1"/>
    <col min="4355" max="4355" width="9.42578125" style="62" customWidth="1"/>
    <col min="4356" max="4356" width="9.7109375" style="62" customWidth="1"/>
    <col min="4357" max="4358" width="10" style="62" customWidth="1"/>
    <col min="4359" max="4359" width="9.7109375" style="62" customWidth="1"/>
    <col min="4360" max="4360" width="10.42578125" style="62" customWidth="1"/>
    <col min="4361" max="4608" width="11.42578125" style="62"/>
    <col min="4609" max="4609" width="22" style="62" customWidth="1"/>
    <col min="4610" max="4610" width="13.42578125" style="62" customWidth="1"/>
    <col min="4611" max="4611" width="9.42578125" style="62" customWidth="1"/>
    <col min="4612" max="4612" width="9.7109375" style="62" customWidth="1"/>
    <col min="4613" max="4614" width="10" style="62" customWidth="1"/>
    <col min="4615" max="4615" width="9.7109375" style="62" customWidth="1"/>
    <col min="4616" max="4616" width="10.42578125" style="62" customWidth="1"/>
    <col min="4617" max="4864" width="11.42578125" style="62"/>
    <col min="4865" max="4865" width="22" style="62" customWidth="1"/>
    <col min="4866" max="4866" width="13.42578125" style="62" customWidth="1"/>
    <col min="4867" max="4867" width="9.42578125" style="62" customWidth="1"/>
    <col min="4868" max="4868" width="9.7109375" style="62" customWidth="1"/>
    <col min="4869" max="4870" width="10" style="62" customWidth="1"/>
    <col min="4871" max="4871" width="9.7109375" style="62" customWidth="1"/>
    <col min="4872" max="4872" width="10.42578125" style="62" customWidth="1"/>
    <col min="4873" max="5120" width="11.42578125" style="62"/>
    <col min="5121" max="5121" width="22" style="62" customWidth="1"/>
    <col min="5122" max="5122" width="13.42578125" style="62" customWidth="1"/>
    <col min="5123" max="5123" width="9.42578125" style="62" customWidth="1"/>
    <col min="5124" max="5124" width="9.7109375" style="62" customWidth="1"/>
    <col min="5125" max="5126" width="10" style="62" customWidth="1"/>
    <col min="5127" max="5127" width="9.7109375" style="62" customWidth="1"/>
    <col min="5128" max="5128" width="10.42578125" style="62" customWidth="1"/>
    <col min="5129" max="5376" width="11.42578125" style="62"/>
    <col min="5377" max="5377" width="22" style="62" customWidth="1"/>
    <col min="5378" max="5378" width="13.42578125" style="62" customWidth="1"/>
    <col min="5379" max="5379" width="9.42578125" style="62" customWidth="1"/>
    <col min="5380" max="5380" width="9.7109375" style="62" customWidth="1"/>
    <col min="5381" max="5382" width="10" style="62" customWidth="1"/>
    <col min="5383" max="5383" width="9.7109375" style="62" customWidth="1"/>
    <col min="5384" max="5384" width="10.42578125" style="62" customWidth="1"/>
    <col min="5385" max="5632" width="11.42578125" style="62"/>
    <col min="5633" max="5633" width="22" style="62" customWidth="1"/>
    <col min="5634" max="5634" width="13.42578125" style="62" customWidth="1"/>
    <col min="5635" max="5635" width="9.42578125" style="62" customWidth="1"/>
    <col min="5636" max="5636" width="9.7109375" style="62" customWidth="1"/>
    <col min="5637" max="5638" width="10" style="62" customWidth="1"/>
    <col min="5639" max="5639" width="9.7109375" style="62" customWidth="1"/>
    <col min="5640" max="5640" width="10.42578125" style="62" customWidth="1"/>
    <col min="5641" max="5888" width="11.42578125" style="62"/>
    <col min="5889" max="5889" width="22" style="62" customWidth="1"/>
    <col min="5890" max="5890" width="13.42578125" style="62" customWidth="1"/>
    <col min="5891" max="5891" width="9.42578125" style="62" customWidth="1"/>
    <col min="5892" max="5892" width="9.7109375" style="62" customWidth="1"/>
    <col min="5893" max="5894" width="10" style="62" customWidth="1"/>
    <col min="5895" max="5895" width="9.7109375" style="62" customWidth="1"/>
    <col min="5896" max="5896" width="10.42578125" style="62" customWidth="1"/>
    <col min="5897" max="6144" width="11.42578125" style="62"/>
    <col min="6145" max="6145" width="22" style="62" customWidth="1"/>
    <col min="6146" max="6146" width="13.42578125" style="62" customWidth="1"/>
    <col min="6147" max="6147" width="9.42578125" style="62" customWidth="1"/>
    <col min="6148" max="6148" width="9.7109375" style="62" customWidth="1"/>
    <col min="6149" max="6150" width="10" style="62" customWidth="1"/>
    <col min="6151" max="6151" width="9.7109375" style="62" customWidth="1"/>
    <col min="6152" max="6152" width="10.42578125" style="62" customWidth="1"/>
    <col min="6153" max="6400" width="11.42578125" style="62"/>
    <col min="6401" max="6401" width="22" style="62" customWidth="1"/>
    <col min="6402" max="6402" width="13.42578125" style="62" customWidth="1"/>
    <col min="6403" max="6403" width="9.42578125" style="62" customWidth="1"/>
    <col min="6404" max="6404" width="9.7109375" style="62" customWidth="1"/>
    <col min="6405" max="6406" width="10" style="62" customWidth="1"/>
    <col min="6407" max="6407" width="9.7109375" style="62" customWidth="1"/>
    <col min="6408" max="6408" width="10.42578125" style="62" customWidth="1"/>
    <col min="6409" max="6656" width="11.42578125" style="62"/>
    <col min="6657" max="6657" width="22" style="62" customWidth="1"/>
    <col min="6658" max="6658" width="13.42578125" style="62" customWidth="1"/>
    <col min="6659" max="6659" width="9.42578125" style="62" customWidth="1"/>
    <col min="6660" max="6660" width="9.7109375" style="62" customWidth="1"/>
    <col min="6661" max="6662" width="10" style="62" customWidth="1"/>
    <col min="6663" max="6663" width="9.7109375" style="62" customWidth="1"/>
    <col min="6664" max="6664" width="10.42578125" style="62" customWidth="1"/>
    <col min="6665" max="6912" width="11.42578125" style="62"/>
    <col min="6913" max="6913" width="22" style="62" customWidth="1"/>
    <col min="6914" max="6914" width="13.42578125" style="62" customWidth="1"/>
    <col min="6915" max="6915" width="9.42578125" style="62" customWidth="1"/>
    <col min="6916" max="6916" width="9.7109375" style="62" customWidth="1"/>
    <col min="6917" max="6918" width="10" style="62" customWidth="1"/>
    <col min="6919" max="6919" width="9.7109375" style="62" customWidth="1"/>
    <col min="6920" max="6920" width="10.42578125" style="62" customWidth="1"/>
    <col min="6921" max="7168" width="11.42578125" style="62"/>
    <col min="7169" max="7169" width="22" style="62" customWidth="1"/>
    <col min="7170" max="7170" width="13.42578125" style="62" customWidth="1"/>
    <col min="7171" max="7171" width="9.42578125" style="62" customWidth="1"/>
    <col min="7172" max="7172" width="9.7109375" style="62" customWidth="1"/>
    <col min="7173" max="7174" width="10" style="62" customWidth="1"/>
    <col min="7175" max="7175" width="9.7109375" style="62" customWidth="1"/>
    <col min="7176" max="7176" width="10.42578125" style="62" customWidth="1"/>
    <col min="7177" max="7424" width="11.42578125" style="62"/>
    <col min="7425" max="7425" width="22" style="62" customWidth="1"/>
    <col min="7426" max="7426" width="13.42578125" style="62" customWidth="1"/>
    <col min="7427" max="7427" width="9.42578125" style="62" customWidth="1"/>
    <col min="7428" max="7428" width="9.7109375" style="62" customWidth="1"/>
    <col min="7429" max="7430" width="10" style="62" customWidth="1"/>
    <col min="7431" max="7431" width="9.7109375" style="62" customWidth="1"/>
    <col min="7432" max="7432" width="10.42578125" style="62" customWidth="1"/>
    <col min="7433" max="7680" width="11.42578125" style="62"/>
    <col min="7681" max="7681" width="22" style="62" customWidth="1"/>
    <col min="7682" max="7682" width="13.42578125" style="62" customWidth="1"/>
    <col min="7683" max="7683" width="9.42578125" style="62" customWidth="1"/>
    <col min="7684" max="7684" width="9.7109375" style="62" customWidth="1"/>
    <col min="7685" max="7686" width="10" style="62" customWidth="1"/>
    <col min="7687" max="7687" width="9.7109375" style="62" customWidth="1"/>
    <col min="7688" max="7688" width="10.42578125" style="62" customWidth="1"/>
    <col min="7689" max="7936" width="11.42578125" style="62"/>
    <col min="7937" max="7937" width="22" style="62" customWidth="1"/>
    <col min="7938" max="7938" width="13.42578125" style="62" customWidth="1"/>
    <col min="7939" max="7939" width="9.42578125" style="62" customWidth="1"/>
    <col min="7940" max="7940" width="9.7109375" style="62" customWidth="1"/>
    <col min="7941" max="7942" width="10" style="62" customWidth="1"/>
    <col min="7943" max="7943" width="9.7109375" style="62" customWidth="1"/>
    <col min="7944" max="7944" width="10.42578125" style="62" customWidth="1"/>
    <col min="7945" max="8192" width="11.42578125" style="62"/>
    <col min="8193" max="8193" width="22" style="62" customWidth="1"/>
    <col min="8194" max="8194" width="13.42578125" style="62" customWidth="1"/>
    <col min="8195" max="8195" width="9.42578125" style="62" customWidth="1"/>
    <col min="8196" max="8196" width="9.7109375" style="62" customWidth="1"/>
    <col min="8197" max="8198" width="10" style="62" customWidth="1"/>
    <col min="8199" max="8199" width="9.7109375" style="62" customWidth="1"/>
    <col min="8200" max="8200" width="10.42578125" style="62" customWidth="1"/>
    <col min="8201" max="8448" width="11.42578125" style="62"/>
    <col min="8449" max="8449" width="22" style="62" customWidth="1"/>
    <col min="8450" max="8450" width="13.42578125" style="62" customWidth="1"/>
    <col min="8451" max="8451" width="9.42578125" style="62" customWidth="1"/>
    <col min="8452" max="8452" width="9.7109375" style="62" customWidth="1"/>
    <col min="8453" max="8454" width="10" style="62" customWidth="1"/>
    <col min="8455" max="8455" width="9.7109375" style="62" customWidth="1"/>
    <col min="8456" max="8456" width="10.42578125" style="62" customWidth="1"/>
    <col min="8457" max="8704" width="11.42578125" style="62"/>
    <col min="8705" max="8705" width="22" style="62" customWidth="1"/>
    <col min="8706" max="8706" width="13.42578125" style="62" customWidth="1"/>
    <col min="8707" max="8707" width="9.42578125" style="62" customWidth="1"/>
    <col min="8708" max="8708" width="9.7109375" style="62" customWidth="1"/>
    <col min="8709" max="8710" width="10" style="62" customWidth="1"/>
    <col min="8711" max="8711" width="9.7109375" style="62" customWidth="1"/>
    <col min="8712" max="8712" width="10.42578125" style="62" customWidth="1"/>
    <col min="8713" max="8960" width="11.42578125" style="62"/>
    <col min="8961" max="8961" width="22" style="62" customWidth="1"/>
    <col min="8962" max="8962" width="13.42578125" style="62" customWidth="1"/>
    <col min="8963" max="8963" width="9.42578125" style="62" customWidth="1"/>
    <col min="8964" max="8964" width="9.7109375" style="62" customWidth="1"/>
    <col min="8965" max="8966" width="10" style="62" customWidth="1"/>
    <col min="8967" max="8967" width="9.7109375" style="62" customWidth="1"/>
    <col min="8968" max="8968" width="10.42578125" style="62" customWidth="1"/>
    <col min="8969" max="9216" width="11.42578125" style="62"/>
    <col min="9217" max="9217" width="22" style="62" customWidth="1"/>
    <col min="9218" max="9218" width="13.42578125" style="62" customWidth="1"/>
    <col min="9219" max="9219" width="9.42578125" style="62" customWidth="1"/>
    <col min="9220" max="9220" width="9.7109375" style="62" customWidth="1"/>
    <col min="9221" max="9222" width="10" style="62" customWidth="1"/>
    <col min="9223" max="9223" width="9.7109375" style="62" customWidth="1"/>
    <col min="9224" max="9224" width="10.42578125" style="62" customWidth="1"/>
    <col min="9225" max="9472" width="11.42578125" style="62"/>
    <col min="9473" max="9473" width="22" style="62" customWidth="1"/>
    <col min="9474" max="9474" width="13.42578125" style="62" customWidth="1"/>
    <col min="9475" max="9475" width="9.42578125" style="62" customWidth="1"/>
    <col min="9476" max="9476" width="9.7109375" style="62" customWidth="1"/>
    <col min="9477" max="9478" width="10" style="62" customWidth="1"/>
    <col min="9479" max="9479" width="9.7109375" style="62" customWidth="1"/>
    <col min="9480" max="9480" width="10.42578125" style="62" customWidth="1"/>
    <col min="9481" max="9728" width="11.42578125" style="62"/>
    <col min="9729" max="9729" width="22" style="62" customWidth="1"/>
    <col min="9730" max="9730" width="13.42578125" style="62" customWidth="1"/>
    <col min="9731" max="9731" width="9.42578125" style="62" customWidth="1"/>
    <col min="9732" max="9732" width="9.7109375" style="62" customWidth="1"/>
    <col min="9733" max="9734" width="10" style="62" customWidth="1"/>
    <col min="9735" max="9735" width="9.7109375" style="62" customWidth="1"/>
    <col min="9736" max="9736" width="10.42578125" style="62" customWidth="1"/>
    <col min="9737" max="9984" width="11.42578125" style="62"/>
    <col min="9985" max="9985" width="22" style="62" customWidth="1"/>
    <col min="9986" max="9986" width="13.42578125" style="62" customWidth="1"/>
    <col min="9987" max="9987" width="9.42578125" style="62" customWidth="1"/>
    <col min="9988" max="9988" width="9.7109375" style="62" customWidth="1"/>
    <col min="9989" max="9990" width="10" style="62" customWidth="1"/>
    <col min="9991" max="9991" width="9.7109375" style="62" customWidth="1"/>
    <col min="9992" max="9992" width="10.42578125" style="62" customWidth="1"/>
    <col min="9993" max="10240" width="11.42578125" style="62"/>
    <col min="10241" max="10241" width="22" style="62" customWidth="1"/>
    <col min="10242" max="10242" width="13.42578125" style="62" customWidth="1"/>
    <col min="10243" max="10243" width="9.42578125" style="62" customWidth="1"/>
    <col min="10244" max="10244" width="9.7109375" style="62" customWidth="1"/>
    <col min="10245" max="10246" width="10" style="62" customWidth="1"/>
    <col min="10247" max="10247" width="9.7109375" style="62" customWidth="1"/>
    <col min="10248" max="10248" width="10.42578125" style="62" customWidth="1"/>
    <col min="10249" max="10496" width="11.42578125" style="62"/>
    <col min="10497" max="10497" width="22" style="62" customWidth="1"/>
    <col min="10498" max="10498" width="13.42578125" style="62" customWidth="1"/>
    <col min="10499" max="10499" width="9.42578125" style="62" customWidth="1"/>
    <col min="10500" max="10500" width="9.7109375" style="62" customWidth="1"/>
    <col min="10501" max="10502" width="10" style="62" customWidth="1"/>
    <col min="10503" max="10503" width="9.7109375" style="62" customWidth="1"/>
    <col min="10504" max="10504" width="10.42578125" style="62" customWidth="1"/>
    <col min="10505" max="10752" width="11.42578125" style="62"/>
    <col min="10753" max="10753" width="22" style="62" customWidth="1"/>
    <col min="10754" max="10754" width="13.42578125" style="62" customWidth="1"/>
    <col min="10755" max="10755" width="9.42578125" style="62" customWidth="1"/>
    <col min="10756" max="10756" width="9.7109375" style="62" customWidth="1"/>
    <col min="10757" max="10758" width="10" style="62" customWidth="1"/>
    <col min="10759" max="10759" width="9.7109375" style="62" customWidth="1"/>
    <col min="10760" max="10760" width="10.42578125" style="62" customWidth="1"/>
    <col min="10761" max="11008" width="11.42578125" style="62"/>
    <col min="11009" max="11009" width="22" style="62" customWidth="1"/>
    <col min="11010" max="11010" width="13.42578125" style="62" customWidth="1"/>
    <col min="11011" max="11011" width="9.42578125" style="62" customWidth="1"/>
    <col min="11012" max="11012" width="9.7109375" style="62" customWidth="1"/>
    <col min="11013" max="11014" width="10" style="62" customWidth="1"/>
    <col min="11015" max="11015" width="9.7109375" style="62" customWidth="1"/>
    <col min="11016" max="11016" width="10.42578125" style="62" customWidth="1"/>
    <col min="11017" max="11264" width="11.42578125" style="62"/>
    <col min="11265" max="11265" width="22" style="62" customWidth="1"/>
    <col min="11266" max="11266" width="13.42578125" style="62" customWidth="1"/>
    <col min="11267" max="11267" width="9.42578125" style="62" customWidth="1"/>
    <col min="11268" max="11268" width="9.7109375" style="62" customWidth="1"/>
    <col min="11269" max="11270" width="10" style="62" customWidth="1"/>
    <col min="11271" max="11271" width="9.7109375" style="62" customWidth="1"/>
    <col min="11272" max="11272" width="10.42578125" style="62" customWidth="1"/>
    <col min="11273" max="11520" width="11.42578125" style="62"/>
    <col min="11521" max="11521" width="22" style="62" customWidth="1"/>
    <col min="11522" max="11522" width="13.42578125" style="62" customWidth="1"/>
    <col min="11523" max="11523" width="9.42578125" style="62" customWidth="1"/>
    <col min="11524" max="11524" width="9.7109375" style="62" customWidth="1"/>
    <col min="11525" max="11526" width="10" style="62" customWidth="1"/>
    <col min="11527" max="11527" width="9.7109375" style="62" customWidth="1"/>
    <col min="11528" max="11528" width="10.42578125" style="62" customWidth="1"/>
    <col min="11529" max="11776" width="11.42578125" style="62"/>
    <col min="11777" max="11777" width="22" style="62" customWidth="1"/>
    <col min="11778" max="11778" width="13.42578125" style="62" customWidth="1"/>
    <col min="11779" max="11779" width="9.42578125" style="62" customWidth="1"/>
    <col min="11780" max="11780" width="9.7109375" style="62" customWidth="1"/>
    <col min="11781" max="11782" width="10" style="62" customWidth="1"/>
    <col min="11783" max="11783" width="9.7109375" style="62" customWidth="1"/>
    <col min="11784" max="11784" width="10.42578125" style="62" customWidth="1"/>
    <col min="11785" max="12032" width="11.42578125" style="62"/>
    <col min="12033" max="12033" width="22" style="62" customWidth="1"/>
    <col min="12034" max="12034" width="13.42578125" style="62" customWidth="1"/>
    <col min="12035" max="12035" width="9.42578125" style="62" customWidth="1"/>
    <col min="12036" max="12036" width="9.7109375" style="62" customWidth="1"/>
    <col min="12037" max="12038" width="10" style="62" customWidth="1"/>
    <col min="12039" max="12039" width="9.7109375" style="62" customWidth="1"/>
    <col min="12040" max="12040" width="10.42578125" style="62" customWidth="1"/>
    <col min="12041" max="12288" width="11.42578125" style="62"/>
    <col min="12289" max="12289" width="22" style="62" customWidth="1"/>
    <col min="12290" max="12290" width="13.42578125" style="62" customWidth="1"/>
    <col min="12291" max="12291" width="9.42578125" style="62" customWidth="1"/>
    <col min="12292" max="12292" width="9.7109375" style="62" customWidth="1"/>
    <col min="12293" max="12294" width="10" style="62" customWidth="1"/>
    <col min="12295" max="12295" width="9.7109375" style="62" customWidth="1"/>
    <col min="12296" max="12296" width="10.42578125" style="62" customWidth="1"/>
    <col min="12297" max="12544" width="11.42578125" style="62"/>
    <col min="12545" max="12545" width="22" style="62" customWidth="1"/>
    <col min="12546" max="12546" width="13.42578125" style="62" customWidth="1"/>
    <col min="12547" max="12547" width="9.42578125" style="62" customWidth="1"/>
    <col min="12548" max="12548" width="9.7109375" style="62" customWidth="1"/>
    <col min="12549" max="12550" width="10" style="62" customWidth="1"/>
    <col min="12551" max="12551" width="9.7109375" style="62" customWidth="1"/>
    <col min="12552" max="12552" width="10.42578125" style="62" customWidth="1"/>
    <col min="12553" max="12800" width="11.42578125" style="62"/>
    <col min="12801" max="12801" width="22" style="62" customWidth="1"/>
    <col min="12802" max="12802" width="13.42578125" style="62" customWidth="1"/>
    <col min="12803" max="12803" width="9.42578125" style="62" customWidth="1"/>
    <col min="12804" max="12804" width="9.7109375" style="62" customWidth="1"/>
    <col min="12805" max="12806" width="10" style="62" customWidth="1"/>
    <col min="12807" max="12807" width="9.7109375" style="62" customWidth="1"/>
    <col min="12808" max="12808" width="10.42578125" style="62" customWidth="1"/>
    <col min="12809" max="13056" width="11.42578125" style="62"/>
    <col min="13057" max="13057" width="22" style="62" customWidth="1"/>
    <col min="13058" max="13058" width="13.42578125" style="62" customWidth="1"/>
    <col min="13059" max="13059" width="9.42578125" style="62" customWidth="1"/>
    <col min="13060" max="13060" width="9.7109375" style="62" customWidth="1"/>
    <col min="13061" max="13062" width="10" style="62" customWidth="1"/>
    <col min="13063" max="13063" width="9.7109375" style="62" customWidth="1"/>
    <col min="13064" max="13064" width="10.42578125" style="62" customWidth="1"/>
    <col min="13065" max="13312" width="11.42578125" style="62"/>
    <col min="13313" max="13313" width="22" style="62" customWidth="1"/>
    <col min="13314" max="13314" width="13.42578125" style="62" customWidth="1"/>
    <col min="13315" max="13315" width="9.42578125" style="62" customWidth="1"/>
    <col min="13316" max="13316" width="9.7109375" style="62" customWidth="1"/>
    <col min="13317" max="13318" width="10" style="62" customWidth="1"/>
    <col min="13319" max="13319" width="9.7109375" style="62" customWidth="1"/>
    <col min="13320" max="13320" width="10.42578125" style="62" customWidth="1"/>
    <col min="13321" max="13568" width="11.42578125" style="62"/>
    <col min="13569" max="13569" width="22" style="62" customWidth="1"/>
    <col min="13570" max="13570" width="13.42578125" style="62" customWidth="1"/>
    <col min="13571" max="13571" width="9.42578125" style="62" customWidth="1"/>
    <col min="13572" max="13572" width="9.7109375" style="62" customWidth="1"/>
    <col min="13573" max="13574" width="10" style="62" customWidth="1"/>
    <col min="13575" max="13575" width="9.7109375" style="62" customWidth="1"/>
    <col min="13576" max="13576" width="10.42578125" style="62" customWidth="1"/>
    <col min="13577" max="13824" width="11.42578125" style="62"/>
    <col min="13825" max="13825" width="22" style="62" customWidth="1"/>
    <col min="13826" max="13826" width="13.42578125" style="62" customWidth="1"/>
    <col min="13827" max="13827" width="9.42578125" style="62" customWidth="1"/>
    <col min="13828" max="13828" width="9.7109375" style="62" customWidth="1"/>
    <col min="13829" max="13830" width="10" style="62" customWidth="1"/>
    <col min="13831" max="13831" width="9.7109375" style="62" customWidth="1"/>
    <col min="13832" max="13832" width="10.42578125" style="62" customWidth="1"/>
    <col min="13833" max="14080" width="11.42578125" style="62"/>
    <col min="14081" max="14081" width="22" style="62" customWidth="1"/>
    <col min="14082" max="14082" width="13.42578125" style="62" customWidth="1"/>
    <col min="14083" max="14083" width="9.42578125" style="62" customWidth="1"/>
    <col min="14084" max="14084" width="9.7109375" style="62" customWidth="1"/>
    <col min="14085" max="14086" width="10" style="62" customWidth="1"/>
    <col min="14087" max="14087" width="9.7109375" style="62" customWidth="1"/>
    <col min="14088" max="14088" width="10.42578125" style="62" customWidth="1"/>
    <col min="14089" max="14336" width="11.42578125" style="62"/>
    <col min="14337" max="14337" width="22" style="62" customWidth="1"/>
    <col min="14338" max="14338" width="13.42578125" style="62" customWidth="1"/>
    <col min="14339" max="14339" width="9.42578125" style="62" customWidth="1"/>
    <col min="14340" max="14340" width="9.7109375" style="62" customWidth="1"/>
    <col min="14341" max="14342" width="10" style="62" customWidth="1"/>
    <col min="14343" max="14343" width="9.7109375" style="62" customWidth="1"/>
    <col min="14344" max="14344" width="10.42578125" style="62" customWidth="1"/>
    <col min="14345" max="14592" width="11.42578125" style="62"/>
    <col min="14593" max="14593" width="22" style="62" customWidth="1"/>
    <col min="14594" max="14594" width="13.42578125" style="62" customWidth="1"/>
    <col min="14595" max="14595" width="9.42578125" style="62" customWidth="1"/>
    <col min="14596" max="14596" width="9.7109375" style="62" customWidth="1"/>
    <col min="14597" max="14598" width="10" style="62" customWidth="1"/>
    <col min="14599" max="14599" width="9.7109375" style="62" customWidth="1"/>
    <col min="14600" max="14600" width="10.42578125" style="62" customWidth="1"/>
    <col min="14601" max="14848" width="11.42578125" style="62"/>
    <col min="14849" max="14849" width="22" style="62" customWidth="1"/>
    <col min="14850" max="14850" width="13.42578125" style="62" customWidth="1"/>
    <col min="14851" max="14851" width="9.42578125" style="62" customWidth="1"/>
    <col min="14852" max="14852" width="9.7109375" style="62" customWidth="1"/>
    <col min="14853" max="14854" width="10" style="62" customWidth="1"/>
    <col min="14855" max="14855" width="9.7109375" style="62" customWidth="1"/>
    <col min="14856" max="14856" width="10.42578125" style="62" customWidth="1"/>
    <col min="14857" max="15104" width="11.42578125" style="62"/>
    <col min="15105" max="15105" width="22" style="62" customWidth="1"/>
    <col min="15106" max="15106" width="13.42578125" style="62" customWidth="1"/>
    <col min="15107" max="15107" width="9.42578125" style="62" customWidth="1"/>
    <col min="15108" max="15108" width="9.7109375" style="62" customWidth="1"/>
    <col min="15109" max="15110" width="10" style="62" customWidth="1"/>
    <col min="15111" max="15111" width="9.7109375" style="62" customWidth="1"/>
    <col min="15112" max="15112" width="10.42578125" style="62" customWidth="1"/>
    <col min="15113" max="15360" width="11.42578125" style="62"/>
    <col min="15361" max="15361" width="22" style="62" customWidth="1"/>
    <col min="15362" max="15362" width="13.42578125" style="62" customWidth="1"/>
    <col min="15363" max="15363" width="9.42578125" style="62" customWidth="1"/>
    <col min="15364" max="15364" width="9.7109375" style="62" customWidth="1"/>
    <col min="15365" max="15366" width="10" style="62" customWidth="1"/>
    <col min="15367" max="15367" width="9.7109375" style="62" customWidth="1"/>
    <col min="15368" max="15368" width="10.42578125" style="62" customWidth="1"/>
    <col min="15369" max="15616" width="11.42578125" style="62"/>
    <col min="15617" max="15617" width="22" style="62" customWidth="1"/>
    <col min="15618" max="15618" width="13.42578125" style="62" customWidth="1"/>
    <col min="15619" max="15619" width="9.42578125" style="62" customWidth="1"/>
    <col min="15620" max="15620" width="9.7109375" style="62" customWidth="1"/>
    <col min="15621" max="15622" width="10" style="62" customWidth="1"/>
    <col min="15623" max="15623" width="9.7109375" style="62" customWidth="1"/>
    <col min="15624" max="15624" width="10.42578125" style="62" customWidth="1"/>
    <col min="15625" max="15872" width="11.42578125" style="62"/>
    <col min="15873" max="15873" width="22" style="62" customWidth="1"/>
    <col min="15874" max="15874" width="13.42578125" style="62" customWidth="1"/>
    <col min="15875" max="15875" width="9.42578125" style="62" customWidth="1"/>
    <col min="15876" max="15876" width="9.7109375" style="62" customWidth="1"/>
    <col min="15877" max="15878" width="10" style="62" customWidth="1"/>
    <col min="15879" max="15879" width="9.7109375" style="62" customWidth="1"/>
    <col min="15880" max="15880" width="10.42578125" style="62" customWidth="1"/>
    <col min="15881" max="16128" width="11.42578125" style="62"/>
    <col min="16129" max="16129" width="22" style="62" customWidth="1"/>
    <col min="16130" max="16130" width="13.42578125" style="62" customWidth="1"/>
    <col min="16131" max="16131" width="9.42578125" style="62" customWidth="1"/>
    <col min="16132" max="16132" width="9.7109375" style="62" customWidth="1"/>
    <col min="16133" max="16134" width="10" style="62" customWidth="1"/>
    <col min="16135" max="16135" width="9.7109375" style="62" customWidth="1"/>
    <col min="16136" max="16136" width="10.42578125" style="62" customWidth="1"/>
    <col min="16137" max="16384" width="11.42578125" style="62"/>
  </cols>
  <sheetData>
    <row r="1" spans="1:8" ht="14.25" x14ac:dyDescent="0.2">
      <c r="A1" s="63" t="s">
        <v>0</v>
      </c>
      <c r="B1" s="64">
        <v>0.06</v>
      </c>
      <c r="D1" s="34" t="s">
        <v>23</v>
      </c>
    </row>
    <row r="2" spans="1:8" x14ac:dyDescent="0.2">
      <c r="A2" s="63"/>
      <c r="B2" s="76" t="s">
        <v>1</v>
      </c>
      <c r="C2" s="76"/>
      <c r="D2" s="76"/>
      <c r="E2" s="76"/>
      <c r="F2" s="76"/>
      <c r="G2" s="76"/>
      <c r="H2" s="76"/>
    </row>
    <row r="3" spans="1:8" x14ac:dyDescent="0.2">
      <c r="A3" s="65"/>
      <c r="B3" s="66">
        <v>0</v>
      </c>
      <c r="C3" s="66">
        <v>1</v>
      </c>
      <c r="D3" s="66">
        <v>2</v>
      </c>
      <c r="E3" s="66">
        <v>3</v>
      </c>
      <c r="F3" s="66">
        <v>4</v>
      </c>
      <c r="G3" s="66">
        <v>5</v>
      </c>
      <c r="H3" s="66">
        <v>6</v>
      </c>
    </row>
    <row r="4" spans="1:8" ht="14.25" x14ac:dyDescent="0.2">
      <c r="A4" s="63" t="s">
        <v>2</v>
      </c>
      <c r="B4" s="67">
        <v>-50000</v>
      </c>
      <c r="C4" s="67">
        <v>3000</v>
      </c>
      <c r="D4" s="67">
        <v>9000</v>
      </c>
      <c r="E4" s="67">
        <v>7000</v>
      </c>
      <c r="F4" s="67">
        <v>12000</v>
      </c>
      <c r="G4" s="67">
        <v>6000</v>
      </c>
      <c r="H4" s="67">
        <v>40000</v>
      </c>
    </row>
    <row r="5" spans="1:8" ht="15" x14ac:dyDescent="0.25">
      <c r="A5" s="68" t="s">
        <v>3</v>
      </c>
      <c r="B5" s="33">
        <f t="shared" ref="B5:H5" si="0">1/(1+$B$1)^B3</f>
        <v>1</v>
      </c>
      <c r="C5" s="33">
        <f t="shared" si="0"/>
        <v>0.94339622641509424</v>
      </c>
      <c r="D5" s="33">
        <f t="shared" si="0"/>
        <v>0.88999644001423983</v>
      </c>
      <c r="E5" s="33">
        <f t="shared" si="0"/>
        <v>0.8396192830323016</v>
      </c>
      <c r="F5" s="33">
        <f t="shared" si="0"/>
        <v>0.79209366323802044</v>
      </c>
      <c r="G5" s="33">
        <f t="shared" si="0"/>
        <v>0.74725817286605689</v>
      </c>
      <c r="H5" s="33">
        <f t="shared" si="0"/>
        <v>0.70496054043967626</v>
      </c>
    </row>
    <row r="6" spans="1:8" ht="15" x14ac:dyDescent="0.25">
      <c r="A6" s="65" t="s">
        <v>49</v>
      </c>
      <c r="B6" s="61">
        <f>B4*B5</f>
        <v>-50000</v>
      </c>
      <c r="C6" s="61">
        <f t="shared" ref="C6:H6" si="1">C4*C5</f>
        <v>2830.1886792452829</v>
      </c>
      <c r="D6" s="61">
        <f t="shared" si="1"/>
        <v>8009.9679601281587</v>
      </c>
      <c r="E6" s="61">
        <f t="shared" si="1"/>
        <v>5877.3349812261113</v>
      </c>
      <c r="F6" s="61">
        <f t="shared" si="1"/>
        <v>9505.1239588562457</v>
      </c>
      <c r="G6" s="61">
        <f t="shared" si="1"/>
        <v>4483.5490371963415</v>
      </c>
      <c r="H6" s="61">
        <f t="shared" si="1"/>
        <v>28198.42161758705</v>
      </c>
    </row>
    <row r="7" spans="1:8" ht="15" x14ac:dyDescent="0.25">
      <c r="A7" s="63" t="s">
        <v>50</v>
      </c>
      <c r="B7" s="31">
        <f>SUM(B6:H6)</f>
        <v>8904.586234239192</v>
      </c>
      <c r="C7" s="31"/>
      <c r="D7" s="31"/>
      <c r="E7" s="31"/>
      <c r="F7" s="31"/>
      <c r="G7" s="31"/>
      <c r="H7" s="31"/>
    </row>
    <row r="8" spans="1:8" ht="15" x14ac:dyDescent="0.25">
      <c r="A8" s="63"/>
      <c r="B8" s="31"/>
      <c r="C8" s="31"/>
      <c r="D8" s="31"/>
      <c r="E8" s="31"/>
      <c r="F8" s="31"/>
      <c r="G8" s="31"/>
      <c r="H8" s="31"/>
    </row>
    <row r="9" spans="1:8" ht="15" x14ac:dyDescent="0.25">
      <c r="A9" s="63" t="s">
        <v>5</v>
      </c>
      <c r="B9" s="31"/>
      <c r="C9" s="31"/>
      <c r="D9" s="31"/>
      <c r="E9" s="31"/>
      <c r="F9" s="31"/>
      <c r="G9" s="31"/>
      <c r="H9" s="31"/>
    </row>
    <row r="10" spans="1:8" ht="15" x14ac:dyDescent="0.25">
      <c r="A10" s="63" t="s">
        <v>4</v>
      </c>
      <c r="B10" s="31">
        <f>NPV(B1,B4:H4)</f>
        <v>8400.5530511690486</v>
      </c>
      <c r="C10" s="31"/>
      <c r="D10" s="31"/>
      <c r="E10" s="31"/>
      <c r="F10" s="31"/>
      <c r="G10" s="31"/>
      <c r="H10" s="31"/>
    </row>
    <row r="11" spans="1:8" ht="15" x14ac:dyDescent="0.25">
      <c r="A11" s="63"/>
      <c r="B11" s="31"/>
      <c r="C11" s="31"/>
      <c r="D11" s="31"/>
      <c r="E11" s="31"/>
      <c r="F11" s="31"/>
      <c r="G11" s="31"/>
      <c r="H11" s="31"/>
    </row>
    <row r="12" spans="1:8" ht="15" x14ac:dyDescent="0.25">
      <c r="A12" s="63" t="s">
        <v>6</v>
      </c>
      <c r="B12" s="31"/>
      <c r="C12" s="31"/>
      <c r="D12" s="31"/>
      <c r="E12" s="31"/>
      <c r="F12" s="31"/>
      <c r="G12" s="31"/>
      <c r="H12" s="31"/>
    </row>
    <row r="13" spans="1:8" ht="15" x14ac:dyDescent="0.25">
      <c r="A13" s="63" t="s">
        <v>7</v>
      </c>
      <c r="B13" s="31">
        <f>B7-B10</f>
        <v>504.03318307014342</v>
      </c>
      <c r="C13" s="31"/>
      <c r="D13" s="31"/>
      <c r="E13" s="31"/>
      <c r="F13" s="31"/>
      <c r="G13" s="31"/>
      <c r="H13" s="31"/>
    </row>
    <row r="14" spans="1:8" ht="15" x14ac:dyDescent="0.25">
      <c r="A14" s="63" t="s">
        <v>8</v>
      </c>
      <c r="B14" s="32">
        <f>B13/B10</f>
        <v>6.000000000000006E-2</v>
      </c>
      <c r="C14" s="31"/>
      <c r="D14" s="31"/>
      <c r="E14" s="31"/>
      <c r="F14" s="31"/>
      <c r="G14" s="31"/>
      <c r="H14" s="31"/>
    </row>
    <row r="15" spans="1:8" ht="15" x14ac:dyDescent="0.25">
      <c r="A15" s="63" t="s">
        <v>9</v>
      </c>
      <c r="B15" s="31">
        <f>NPV(B1,B4:H4)*(1+B1)</f>
        <v>8904.586234239192</v>
      </c>
      <c r="C15" s="63"/>
      <c r="D15" s="63"/>
      <c r="E15" s="63"/>
      <c r="F15" s="63"/>
      <c r="G15" s="63"/>
      <c r="H15" s="63"/>
    </row>
    <row r="16" spans="1:8" ht="15" x14ac:dyDescent="0.25">
      <c r="A16" s="63" t="s">
        <v>10</v>
      </c>
      <c r="B16" s="31">
        <f>B4+NPV(B1,C4:H4)</f>
        <v>8904.586234239192</v>
      </c>
      <c r="C16" s="63"/>
      <c r="D16" s="63"/>
      <c r="E16" s="63"/>
      <c r="F16" s="63"/>
      <c r="G16" s="63"/>
      <c r="H16" s="63"/>
    </row>
    <row r="18" spans="6:6" x14ac:dyDescent="0.2">
      <c r="F18" s="69"/>
    </row>
  </sheetData>
  <mergeCells count="1">
    <mergeCell ref="B2:H2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zoomScale="140" zoomScaleNormal="140" workbookViewId="0">
      <selection activeCell="D19" sqref="D19"/>
    </sheetView>
  </sheetViews>
  <sheetFormatPr baseColWidth="10" defaultColWidth="11.42578125" defaultRowHeight="12.75" x14ac:dyDescent="0.2"/>
  <cols>
    <col min="1" max="1" width="15" style="62" customWidth="1"/>
    <col min="2" max="2" width="11.42578125" style="62" customWidth="1"/>
    <col min="3" max="3" width="14" style="62" customWidth="1"/>
    <col min="4" max="6" width="11.42578125" style="62"/>
    <col min="7" max="7" width="14" style="62" customWidth="1"/>
    <col min="8" max="256" width="11.42578125" style="62"/>
    <col min="257" max="257" width="15" style="62" customWidth="1"/>
    <col min="258" max="258" width="11.42578125" style="62" customWidth="1"/>
    <col min="259" max="259" width="14" style="62" customWidth="1"/>
    <col min="260" max="512" width="11.42578125" style="62"/>
    <col min="513" max="513" width="15" style="62" customWidth="1"/>
    <col min="514" max="514" width="11.42578125" style="62" customWidth="1"/>
    <col min="515" max="515" width="14" style="62" customWidth="1"/>
    <col min="516" max="768" width="11.42578125" style="62"/>
    <col min="769" max="769" width="15" style="62" customWidth="1"/>
    <col min="770" max="770" width="11.42578125" style="62" customWidth="1"/>
    <col min="771" max="771" width="14" style="62" customWidth="1"/>
    <col min="772" max="1024" width="11.42578125" style="62"/>
    <col min="1025" max="1025" width="15" style="62" customWidth="1"/>
    <col min="1026" max="1026" width="11.42578125" style="62" customWidth="1"/>
    <col min="1027" max="1027" width="14" style="62" customWidth="1"/>
    <col min="1028" max="1280" width="11.42578125" style="62"/>
    <col min="1281" max="1281" width="15" style="62" customWidth="1"/>
    <col min="1282" max="1282" width="11.42578125" style="62" customWidth="1"/>
    <col min="1283" max="1283" width="14" style="62" customWidth="1"/>
    <col min="1284" max="1536" width="11.42578125" style="62"/>
    <col min="1537" max="1537" width="15" style="62" customWidth="1"/>
    <col min="1538" max="1538" width="11.42578125" style="62" customWidth="1"/>
    <col min="1539" max="1539" width="14" style="62" customWidth="1"/>
    <col min="1540" max="1792" width="11.42578125" style="62"/>
    <col min="1793" max="1793" width="15" style="62" customWidth="1"/>
    <col min="1794" max="1794" width="11.42578125" style="62" customWidth="1"/>
    <col min="1795" max="1795" width="14" style="62" customWidth="1"/>
    <col min="1796" max="2048" width="11.42578125" style="62"/>
    <col min="2049" max="2049" width="15" style="62" customWidth="1"/>
    <col min="2050" max="2050" width="11.42578125" style="62" customWidth="1"/>
    <col min="2051" max="2051" width="14" style="62" customWidth="1"/>
    <col min="2052" max="2304" width="11.42578125" style="62"/>
    <col min="2305" max="2305" width="15" style="62" customWidth="1"/>
    <col min="2306" max="2306" width="11.42578125" style="62" customWidth="1"/>
    <col min="2307" max="2307" width="14" style="62" customWidth="1"/>
    <col min="2308" max="2560" width="11.42578125" style="62"/>
    <col min="2561" max="2561" width="15" style="62" customWidth="1"/>
    <col min="2562" max="2562" width="11.42578125" style="62" customWidth="1"/>
    <col min="2563" max="2563" width="14" style="62" customWidth="1"/>
    <col min="2564" max="2816" width="11.42578125" style="62"/>
    <col min="2817" max="2817" width="15" style="62" customWidth="1"/>
    <col min="2818" max="2818" width="11.42578125" style="62" customWidth="1"/>
    <col min="2819" max="2819" width="14" style="62" customWidth="1"/>
    <col min="2820" max="3072" width="11.42578125" style="62"/>
    <col min="3073" max="3073" width="15" style="62" customWidth="1"/>
    <col min="3074" max="3074" width="11.42578125" style="62" customWidth="1"/>
    <col min="3075" max="3075" width="14" style="62" customWidth="1"/>
    <col min="3076" max="3328" width="11.42578125" style="62"/>
    <col min="3329" max="3329" width="15" style="62" customWidth="1"/>
    <col min="3330" max="3330" width="11.42578125" style="62" customWidth="1"/>
    <col min="3331" max="3331" width="14" style="62" customWidth="1"/>
    <col min="3332" max="3584" width="11.42578125" style="62"/>
    <col min="3585" max="3585" width="15" style="62" customWidth="1"/>
    <col min="3586" max="3586" width="11.42578125" style="62" customWidth="1"/>
    <col min="3587" max="3587" width="14" style="62" customWidth="1"/>
    <col min="3588" max="3840" width="11.42578125" style="62"/>
    <col min="3841" max="3841" width="15" style="62" customWidth="1"/>
    <col min="3842" max="3842" width="11.42578125" style="62" customWidth="1"/>
    <col min="3843" max="3843" width="14" style="62" customWidth="1"/>
    <col min="3844" max="4096" width="11.42578125" style="62"/>
    <col min="4097" max="4097" width="15" style="62" customWidth="1"/>
    <col min="4098" max="4098" width="11.42578125" style="62" customWidth="1"/>
    <col min="4099" max="4099" width="14" style="62" customWidth="1"/>
    <col min="4100" max="4352" width="11.42578125" style="62"/>
    <col min="4353" max="4353" width="15" style="62" customWidth="1"/>
    <col min="4354" max="4354" width="11.42578125" style="62" customWidth="1"/>
    <col min="4355" max="4355" width="14" style="62" customWidth="1"/>
    <col min="4356" max="4608" width="11.42578125" style="62"/>
    <col min="4609" max="4609" width="15" style="62" customWidth="1"/>
    <col min="4610" max="4610" width="11.42578125" style="62" customWidth="1"/>
    <col min="4611" max="4611" width="14" style="62" customWidth="1"/>
    <col min="4612" max="4864" width="11.42578125" style="62"/>
    <col min="4865" max="4865" width="15" style="62" customWidth="1"/>
    <col min="4866" max="4866" width="11.42578125" style="62" customWidth="1"/>
    <col min="4867" max="4867" width="14" style="62" customWidth="1"/>
    <col min="4868" max="5120" width="11.42578125" style="62"/>
    <col min="5121" max="5121" width="15" style="62" customWidth="1"/>
    <col min="5122" max="5122" width="11.42578125" style="62" customWidth="1"/>
    <col min="5123" max="5123" width="14" style="62" customWidth="1"/>
    <col min="5124" max="5376" width="11.42578125" style="62"/>
    <col min="5377" max="5377" width="15" style="62" customWidth="1"/>
    <col min="5378" max="5378" width="11.42578125" style="62" customWidth="1"/>
    <col min="5379" max="5379" width="14" style="62" customWidth="1"/>
    <col min="5380" max="5632" width="11.42578125" style="62"/>
    <col min="5633" max="5633" width="15" style="62" customWidth="1"/>
    <col min="5634" max="5634" width="11.42578125" style="62" customWidth="1"/>
    <col min="5635" max="5635" width="14" style="62" customWidth="1"/>
    <col min="5636" max="5888" width="11.42578125" style="62"/>
    <col min="5889" max="5889" width="15" style="62" customWidth="1"/>
    <col min="5890" max="5890" width="11.42578125" style="62" customWidth="1"/>
    <col min="5891" max="5891" width="14" style="62" customWidth="1"/>
    <col min="5892" max="6144" width="11.42578125" style="62"/>
    <col min="6145" max="6145" width="15" style="62" customWidth="1"/>
    <col min="6146" max="6146" width="11.42578125" style="62" customWidth="1"/>
    <col min="6147" max="6147" width="14" style="62" customWidth="1"/>
    <col min="6148" max="6400" width="11.42578125" style="62"/>
    <col min="6401" max="6401" width="15" style="62" customWidth="1"/>
    <col min="6402" max="6402" width="11.42578125" style="62" customWidth="1"/>
    <col min="6403" max="6403" width="14" style="62" customWidth="1"/>
    <col min="6404" max="6656" width="11.42578125" style="62"/>
    <col min="6657" max="6657" width="15" style="62" customWidth="1"/>
    <col min="6658" max="6658" width="11.42578125" style="62" customWidth="1"/>
    <col min="6659" max="6659" width="14" style="62" customWidth="1"/>
    <col min="6660" max="6912" width="11.42578125" style="62"/>
    <col min="6913" max="6913" width="15" style="62" customWidth="1"/>
    <col min="6914" max="6914" width="11.42578125" style="62" customWidth="1"/>
    <col min="6915" max="6915" width="14" style="62" customWidth="1"/>
    <col min="6916" max="7168" width="11.42578125" style="62"/>
    <col min="7169" max="7169" width="15" style="62" customWidth="1"/>
    <col min="7170" max="7170" width="11.42578125" style="62" customWidth="1"/>
    <col min="7171" max="7171" width="14" style="62" customWidth="1"/>
    <col min="7172" max="7424" width="11.42578125" style="62"/>
    <col min="7425" max="7425" width="15" style="62" customWidth="1"/>
    <col min="7426" max="7426" width="11.42578125" style="62" customWidth="1"/>
    <col min="7427" max="7427" width="14" style="62" customWidth="1"/>
    <col min="7428" max="7680" width="11.42578125" style="62"/>
    <col min="7681" max="7681" width="15" style="62" customWidth="1"/>
    <col min="7682" max="7682" width="11.42578125" style="62" customWidth="1"/>
    <col min="7683" max="7683" width="14" style="62" customWidth="1"/>
    <col min="7684" max="7936" width="11.42578125" style="62"/>
    <col min="7937" max="7937" width="15" style="62" customWidth="1"/>
    <col min="7938" max="7938" width="11.42578125" style="62" customWidth="1"/>
    <col min="7939" max="7939" width="14" style="62" customWidth="1"/>
    <col min="7940" max="8192" width="11.42578125" style="62"/>
    <col min="8193" max="8193" width="15" style="62" customWidth="1"/>
    <col min="8194" max="8194" width="11.42578125" style="62" customWidth="1"/>
    <col min="8195" max="8195" width="14" style="62" customWidth="1"/>
    <col min="8196" max="8448" width="11.42578125" style="62"/>
    <col min="8449" max="8449" width="15" style="62" customWidth="1"/>
    <col min="8450" max="8450" width="11.42578125" style="62" customWidth="1"/>
    <col min="8451" max="8451" width="14" style="62" customWidth="1"/>
    <col min="8452" max="8704" width="11.42578125" style="62"/>
    <col min="8705" max="8705" width="15" style="62" customWidth="1"/>
    <col min="8706" max="8706" width="11.42578125" style="62" customWidth="1"/>
    <col min="8707" max="8707" width="14" style="62" customWidth="1"/>
    <col min="8708" max="8960" width="11.42578125" style="62"/>
    <col min="8961" max="8961" width="15" style="62" customWidth="1"/>
    <col min="8962" max="8962" width="11.42578125" style="62" customWidth="1"/>
    <col min="8963" max="8963" width="14" style="62" customWidth="1"/>
    <col min="8964" max="9216" width="11.42578125" style="62"/>
    <col min="9217" max="9217" width="15" style="62" customWidth="1"/>
    <col min="9218" max="9218" width="11.42578125" style="62" customWidth="1"/>
    <col min="9219" max="9219" width="14" style="62" customWidth="1"/>
    <col min="9220" max="9472" width="11.42578125" style="62"/>
    <col min="9473" max="9473" width="15" style="62" customWidth="1"/>
    <col min="9474" max="9474" width="11.42578125" style="62" customWidth="1"/>
    <col min="9475" max="9475" width="14" style="62" customWidth="1"/>
    <col min="9476" max="9728" width="11.42578125" style="62"/>
    <col min="9729" max="9729" width="15" style="62" customWidth="1"/>
    <col min="9730" max="9730" width="11.42578125" style="62" customWidth="1"/>
    <col min="9731" max="9731" width="14" style="62" customWidth="1"/>
    <col min="9732" max="9984" width="11.42578125" style="62"/>
    <col min="9985" max="9985" width="15" style="62" customWidth="1"/>
    <col min="9986" max="9986" width="11.42578125" style="62" customWidth="1"/>
    <col min="9987" max="9987" width="14" style="62" customWidth="1"/>
    <col min="9988" max="10240" width="11.42578125" style="62"/>
    <col min="10241" max="10241" width="15" style="62" customWidth="1"/>
    <col min="10242" max="10242" width="11.42578125" style="62" customWidth="1"/>
    <col min="10243" max="10243" width="14" style="62" customWidth="1"/>
    <col min="10244" max="10496" width="11.42578125" style="62"/>
    <col min="10497" max="10497" width="15" style="62" customWidth="1"/>
    <col min="10498" max="10498" width="11.42578125" style="62" customWidth="1"/>
    <col min="10499" max="10499" width="14" style="62" customWidth="1"/>
    <col min="10500" max="10752" width="11.42578125" style="62"/>
    <col min="10753" max="10753" width="15" style="62" customWidth="1"/>
    <col min="10754" max="10754" width="11.42578125" style="62" customWidth="1"/>
    <col min="10755" max="10755" width="14" style="62" customWidth="1"/>
    <col min="10756" max="11008" width="11.42578125" style="62"/>
    <col min="11009" max="11009" width="15" style="62" customWidth="1"/>
    <col min="11010" max="11010" width="11.42578125" style="62" customWidth="1"/>
    <col min="11011" max="11011" width="14" style="62" customWidth="1"/>
    <col min="11012" max="11264" width="11.42578125" style="62"/>
    <col min="11265" max="11265" width="15" style="62" customWidth="1"/>
    <col min="11266" max="11266" width="11.42578125" style="62" customWidth="1"/>
    <col min="11267" max="11267" width="14" style="62" customWidth="1"/>
    <col min="11268" max="11520" width="11.42578125" style="62"/>
    <col min="11521" max="11521" width="15" style="62" customWidth="1"/>
    <col min="11522" max="11522" width="11.42578125" style="62" customWidth="1"/>
    <col min="11523" max="11523" width="14" style="62" customWidth="1"/>
    <col min="11524" max="11776" width="11.42578125" style="62"/>
    <col min="11777" max="11777" width="15" style="62" customWidth="1"/>
    <col min="11778" max="11778" width="11.42578125" style="62" customWidth="1"/>
    <col min="11779" max="11779" width="14" style="62" customWidth="1"/>
    <col min="11780" max="12032" width="11.42578125" style="62"/>
    <col min="12033" max="12033" width="15" style="62" customWidth="1"/>
    <col min="12034" max="12034" width="11.42578125" style="62" customWidth="1"/>
    <col min="12035" max="12035" width="14" style="62" customWidth="1"/>
    <col min="12036" max="12288" width="11.42578125" style="62"/>
    <col min="12289" max="12289" width="15" style="62" customWidth="1"/>
    <col min="12290" max="12290" width="11.42578125" style="62" customWidth="1"/>
    <col min="12291" max="12291" width="14" style="62" customWidth="1"/>
    <col min="12292" max="12544" width="11.42578125" style="62"/>
    <col min="12545" max="12545" width="15" style="62" customWidth="1"/>
    <col min="12546" max="12546" width="11.42578125" style="62" customWidth="1"/>
    <col min="12547" max="12547" width="14" style="62" customWidth="1"/>
    <col min="12548" max="12800" width="11.42578125" style="62"/>
    <col min="12801" max="12801" width="15" style="62" customWidth="1"/>
    <col min="12802" max="12802" width="11.42578125" style="62" customWidth="1"/>
    <col min="12803" max="12803" width="14" style="62" customWidth="1"/>
    <col min="12804" max="13056" width="11.42578125" style="62"/>
    <col min="13057" max="13057" width="15" style="62" customWidth="1"/>
    <col min="13058" max="13058" width="11.42578125" style="62" customWidth="1"/>
    <col min="13059" max="13059" width="14" style="62" customWidth="1"/>
    <col min="13060" max="13312" width="11.42578125" style="62"/>
    <col min="13313" max="13313" width="15" style="62" customWidth="1"/>
    <col min="13314" max="13314" width="11.42578125" style="62" customWidth="1"/>
    <col min="13315" max="13315" width="14" style="62" customWidth="1"/>
    <col min="13316" max="13568" width="11.42578125" style="62"/>
    <col min="13569" max="13569" width="15" style="62" customWidth="1"/>
    <col min="13570" max="13570" width="11.42578125" style="62" customWidth="1"/>
    <col min="13571" max="13571" width="14" style="62" customWidth="1"/>
    <col min="13572" max="13824" width="11.42578125" style="62"/>
    <col min="13825" max="13825" width="15" style="62" customWidth="1"/>
    <col min="13826" max="13826" width="11.42578125" style="62" customWidth="1"/>
    <col min="13827" max="13827" width="14" style="62" customWidth="1"/>
    <col min="13828" max="14080" width="11.42578125" style="62"/>
    <col min="14081" max="14081" width="15" style="62" customWidth="1"/>
    <col min="14082" max="14082" width="11.42578125" style="62" customWidth="1"/>
    <col min="14083" max="14083" width="14" style="62" customWidth="1"/>
    <col min="14084" max="14336" width="11.42578125" style="62"/>
    <col min="14337" max="14337" width="15" style="62" customWidth="1"/>
    <col min="14338" max="14338" width="11.42578125" style="62" customWidth="1"/>
    <col min="14339" max="14339" width="14" style="62" customWidth="1"/>
    <col min="14340" max="14592" width="11.42578125" style="62"/>
    <col min="14593" max="14593" width="15" style="62" customWidth="1"/>
    <col min="14594" max="14594" width="11.42578125" style="62" customWidth="1"/>
    <col min="14595" max="14595" width="14" style="62" customWidth="1"/>
    <col min="14596" max="14848" width="11.42578125" style="62"/>
    <col min="14849" max="14849" width="15" style="62" customWidth="1"/>
    <col min="14850" max="14850" width="11.42578125" style="62" customWidth="1"/>
    <col min="14851" max="14851" width="14" style="62" customWidth="1"/>
    <col min="14852" max="15104" width="11.42578125" style="62"/>
    <col min="15105" max="15105" width="15" style="62" customWidth="1"/>
    <col min="15106" max="15106" width="11.42578125" style="62" customWidth="1"/>
    <col min="15107" max="15107" width="14" style="62" customWidth="1"/>
    <col min="15108" max="15360" width="11.42578125" style="62"/>
    <col min="15361" max="15361" width="15" style="62" customWidth="1"/>
    <col min="15362" max="15362" width="11.42578125" style="62" customWidth="1"/>
    <col min="15363" max="15363" width="14" style="62" customWidth="1"/>
    <col min="15364" max="15616" width="11.42578125" style="62"/>
    <col min="15617" max="15617" width="15" style="62" customWidth="1"/>
    <col min="15618" max="15618" width="11.42578125" style="62" customWidth="1"/>
    <col min="15619" max="15619" width="14" style="62" customWidth="1"/>
    <col min="15620" max="15872" width="11.42578125" style="62"/>
    <col min="15873" max="15873" width="15" style="62" customWidth="1"/>
    <col min="15874" max="15874" width="11.42578125" style="62" customWidth="1"/>
    <col min="15875" max="15875" width="14" style="62" customWidth="1"/>
    <col min="15876" max="16128" width="11.42578125" style="62"/>
    <col min="16129" max="16129" width="15" style="62" customWidth="1"/>
    <col min="16130" max="16130" width="11.42578125" style="62" customWidth="1"/>
    <col min="16131" max="16131" width="14" style="62" customWidth="1"/>
    <col min="16132" max="16384" width="11.42578125" style="62"/>
  </cols>
  <sheetData>
    <row r="1" spans="1:9" ht="15" x14ac:dyDescent="0.25">
      <c r="A1" s="5" t="s">
        <v>11</v>
      </c>
      <c r="C1" s="35" t="s">
        <v>23</v>
      </c>
    </row>
    <row r="2" spans="1:9" ht="15" x14ac:dyDescent="0.25">
      <c r="A2" s="48" t="s">
        <v>12</v>
      </c>
      <c r="B2" s="50" t="s">
        <v>13</v>
      </c>
      <c r="C2" s="50" t="s">
        <v>14</v>
      </c>
      <c r="D2" s="50" t="s">
        <v>15</v>
      </c>
      <c r="E2" s="50" t="s">
        <v>16</v>
      </c>
      <c r="F2" s="50" t="s">
        <v>4</v>
      </c>
      <c r="G2" s="50" t="s">
        <v>17</v>
      </c>
      <c r="H2" s="70"/>
      <c r="I2" s="70"/>
    </row>
    <row r="3" spans="1:9" ht="15" x14ac:dyDescent="0.25">
      <c r="A3" s="47">
        <v>1</v>
      </c>
      <c r="B3" s="51">
        <v>-100</v>
      </c>
      <c r="C3" s="51">
        <v>12</v>
      </c>
      <c r="D3" s="51">
        <v>10</v>
      </c>
      <c r="E3" s="52">
        <v>50</v>
      </c>
      <c r="F3" s="18">
        <f>B3-PV($B$7,D3,C3,E3)</f>
        <v>16.24078346273231</v>
      </c>
      <c r="G3" s="17">
        <f>RATE(D3,C3,B3,E3)</f>
        <v>8.6542913956926662E-2</v>
      </c>
      <c r="H3" s="19"/>
      <c r="I3" s="19"/>
    </row>
    <row r="4" spans="1:9" ht="15" x14ac:dyDescent="0.25">
      <c r="A4" s="47">
        <v>2</v>
      </c>
      <c r="B4" s="51">
        <v>-200</v>
      </c>
      <c r="C4" s="51">
        <v>2</v>
      </c>
      <c r="D4" s="51">
        <v>8</v>
      </c>
      <c r="E4" s="51">
        <v>250</v>
      </c>
      <c r="F4" s="18">
        <f>B4-PV($B$7,D4,C4,E4)</f>
        <v>-30.727319542604249</v>
      </c>
      <c r="G4" s="17">
        <f>RATE(D4,C4,B4,E4)</f>
        <v>3.7385733970294592E-2</v>
      </c>
      <c r="H4" s="19"/>
      <c r="I4" s="19"/>
    </row>
    <row r="5" spans="1:9" ht="15" x14ac:dyDescent="0.25">
      <c r="A5" s="47">
        <v>3</v>
      </c>
      <c r="B5" s="52">
        <v>-50</v>
      </c>
      <c r="C5" s="52">
        <v>8</v>
      </c>
      <c r="D5" s="52">
        <v>10</v>
      </c>
      <c r="E5" s="52">
        <v>5</v>
      </c>
      <c r="F5" s="18">
        <f>B5-PV($B$7,D5,C5,E5)</f>
        <v>11.672670295893205</v>
      </c>
      <c r="G5" s="17">
        <f>RATE(D5,C5,B5,E5)</f>
        <v>0.10482095679861013</v>
      </c>
      <c r="H5" s="19"/>
      <c r="I5" s="19"/>
    </row>
    <row r="6" spans="1:9" ht="15" x14ac:dyDescent="0.25">
      <c r="A6" s="49">
        <v>4</v>
      </c>
      <c r="B6" s="53">
        <v>-70</v>
      </c>
      <c r="C6" s="53">
        <v>-1</v>
      </c>
      <c r="D6" s="53">
        <v>6</v>
      </c>
      <c r="E6" s="53">
        <v>160</v>
      </c>
      <c r="F6" s="54">
        <f>B6-PV($B$7,D6,C6,E6)</f>
        <v>37.876362144342821</v>
      </c>
      <c r="G6" s="55">
        <f>RATE(D6,C6,B6,E6)</f>
        <v>0.13735473502933801</v>
      </c>
      <c r="H6" s="19"/>
      <c r="I6" s="19"/>
    </row>
    <row r="7" spans="1:9" ht="15" x14ac:dyDescent="0.25">
      <c r="A7" s="5" t="s">
        <v>0</v>
      </c>
      <c r="B7" s="56">
        <v>0.06</v>
      </c>
      <c r="C7" s="19"/>
      <c r="D7" s="19"/>
      <c r="E7" s="19"/>
      <c r="F7" s="19"/>
      <c r="G7" s="19"/>
      <c r="H7" s="19"/>
      <c r="I7" s="19"/>
    </row>
    <row r="8" spans="1:9" ht="15" x14ac:dyDescent="0.25">
      <c r="A8" s="5"/>
      <c r="B8" s="56"/>
      <c r="C8" s="19"/>
      <c r="D8" s="19"/>
      <c r="E8" s="19"/>
      <c r="F8" s="19"/>
      <c r="G8" s="19"/>
      <c r="H8" s="19"/>
      <c r="I8" s="19"/>
    </row>
    <row r="9" spans="1:9" ht="15" x14ac:dyDescent="0.25">
      <c r="A9" s="5" t="s">
        <v>5</v>
      </c>
      <c r="B9" s="19"/>
      <c r="C9" s="19"/>
      <c r="D9" s="19"/>
      <c r="E9" s="19"/>
      <c r="F9" s="77" t="s">
        <v>18</v>
      </c>
      <c r="G9" s="79" t="s">
        <v>30</v>
      </c>
      <c r="H9" s="19"/>
      <c r="I9" s="19"/>
    </row>
    <row r="10" spans="1:9" ht="15" x14ac:dyDescent="0.25">
      <c r="A10" s="48" t="str">
        <f>A2</f>
        <v>Prosjekt</v>
      </c>
      <c r="B10" s="38" t="str">
        <f>B2</f>
        <v>Investering</v>
      </c>
      <c r="C10" s="38" t="str">
        <f>C2</f>
        <v>Annuitet</v>
      </c>
      <c r="D10" s="38" t="s">
        <v>15</v>
      </c>
      <c r="E10" s="38" t="str">
        <f>E2</f>
        <v>Restverdi</v>
      </c>
      <c r="F10" s="78"/>
      <c r="G10" s="80"/>
      <c r="H10" s="38" t="s">
        <v>19</v>
      </c>
      <c r="I10" s="38" t="s">
        <v>17</v>
      </c>
    </row>
    <row r="11" spans="1:9" ht="15" x14ac:dyDescent="0.25">
      <c r="A11" s="47">
        <f t="shared" ref="A11:E14" si="0">A3</f>
        <v>1</v>
      </c>
      <c r="B11" s="19">
        <f t="shared" si="0"/>
        <v>-100</v>
      </c>
      <c r="C11" s="19">
        <f t="shared" si="0"/>
        <v>12</v>
      </c>
      <c r="D11" s="19">
        <f t="shared" si="0"/>
        <v>10</v>
      </c>
      <c r="E11" s="19">
        <f t="shared" si="0"/>
        <v>50</v>
      </c>
      <c r="F11" s="52">
        <v>40</v>
      </c>
      <c r="G11" s="56">
        <v>0.1</v>
      </c>
      <c r="H11" s="18">
        <f>B11-F11*G11-PV($B$15,D11,C11,E11+F11*G11)</f>
        <v>14.474362570392785</v>
      </c>
      <c r="I11" s="17">
        <f>RATE(D11,C11,B11-F11*G11,E11+F11*G11)</f>
        <v>8.2605771234027722E-2</v>
      </c>
    </row>
    <row r="12" spans="1:9" ht="15" x14ac:dyDescent="0.25">
      <c r="A12" s="47">
        <f t="shared" si="0"/>
        <v>2</v>
      </c>
      <c r="B12" s="19">
        <f t="shared" si="0"/>
        <v>-200</v>
      </c>
      <c r="C12" s="19">
        <f t="shared" si="0"/>
        <v>2</v>
      </c>
      <c r="D12" s="19">
        <f t="shared" si="0"/>
        <v>8</v>
      </c>
      <c r="E12" s="19">
        <f t="shared" si="0"/>
        <v>250</v>
      </c>
      <c r="F12" s="52">
        <v>6</v>
      </c>
      <c r="G12" s="56">
        <v>0.05</v>
      </c>
      <c r="H12" s="18">
        <f>B12-F12*G12-PV($B$15,D12,C12,E12+F12*G12)</f>
        <v>-30.839095831201718</v>
      </c>
      <c r="I12" s="17">
        <f>RATE(D12,C12,B12-F12*G12,E12+F12*G12)</f>
        <v>3.7334706253514108E-2</v>
      </c>
    </row>
    <row r="13" spans="1:9" ht="15" x14ac:dyDescent="0.25">
      <c r="A13" s="47">
        <f t="shared" si="0"/>
        <v>3</v>
      </c>
      <c r="B13" s="19">
        <f t="shared" si="0"/>
        <v>-50</v>
      </c>
      <c r="C13" s="19">
        <f t="shared" si="0"/>
        <v>8</v>
      </c>
      <c r="D13" s="19">
        <f t="shared" si="0"/>
        <v>10</v>
      </c>
      <c r="E13" s="19">
        <f t="shared" si="0"/>
        <v>5</v>
      </c>
      <c r="F13" s="51">
        <v>20</v>
      </c>
      <c r="G13" s="57">
        <v>0.15</v>
      </c>
      <c r="H13" s="18">
        <f>B13-F13*G13-PV($B$15,D13,C13,E13+F13*G13)</f>
        <v>10.347854626638558</v>
      </c>
      <c r="I13" s="17">
        <f>RATE(D13,C13,B13-F13*G13,E13+F13*G13)</f>
        <v>9.6861880590836238E-2</v>
      </c>
    </row>
    <row r="14" spans="1:9" ht="15" x14ac:dyDescent="0.25">
      <c r="A14" s="49">
        <f t="shared" si="0"/>
        <v>4</v>
      </c>
      <c r="B14" s="38">
        <f t="shared" si="0"/>
        <v>-70</v>
      </c>
      <c r="C14" s="38">
        <f t="shared" si="0"/>
        <v>-1</v>
      </c>
      <c r="D14" s="38">
        <f t="shared" si="0"/>
        <v>6</v>
      </c>
      <c r="E14" s="38">
        <f t="shared" si="0"/>
        <v>160</v>
      </c>
      <c r="F14" s="53">
        <v>50</v>
      </c>
      <c r="G14" s="58">
        <v>0.2</v>
      </c>
      <c r="H14" s="54">
        <f>B14-F14*G14-PV($B$15,D14,C14,E14+F14*G14)</f>
        <v>34.925967548739578</v>
      </c>
      <c r="I14" s="55">
        <f>RATE(D14,C14,B14-F14*G14,E14+F14*G14)</f>
        <v>0.12454657015480049</v>
      </c>
    </row>
    <row r="15" spans="1:9" ht="15" x14ac:dyDescent="0.25">
      <c r="A15" s="5" t="str">
        <f>A7</f>
        <v>Kapitalkostnad</v>
      </c>
      <c r="B15" s="17">
        <f>B7</f>
        <v>0.06</v>
      </c>
      <c r="C15" s="19"/>
      <c r="D15" s="19"/>
      <c r="E15" s="19"/>
      <c r="F15" s="19"/>
      <c r="G15" s="19"/>
      <c r="H15" s="19"/>
      <c r="I15" s="19"/>
    </row>
    <row r="19" spans="2:2" x14ac:dyDescent="0.2">
      <c r="B19" s="71"/>
    </row>
    <row r="36" spans="2:2" x14ac:dyDescent="0.2">
      <c r="B36" s="62" t="s">
        <v>20</v>
      </c>
    </row>
  </sheetData>
  <mergeCells count="2">
    <mergeCell ref="F9:F10"/>
    <mergeCell ref="G9:G10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zoomScale="140" zoomScaleNormal="140" workbookViewId="0">
      <selection sqref="A1:XFD1048576"/>
    </sheetView>
  </sheetViews>
  <sheetFormatPr baseColWidth="10" defaultColWidth="11.42578125" defaultRowHeight="15" x14ac:dyDescent="0.25"/>
  <cols>
    <col min="1" max="1" width="15" style="5" customWidth="1"/>
    <col min="2" max="12" width="8.42578125" style="5" customWidth="1"/>
    <col min="13" max="256" width="11.42578125" style="5"/>
    <col min="257" max="257" width="15" style="5" customWidth="1"/>
    <col min="258" max="268" width="8.42578125" style="5" customWidth="1"/>
    <col min="269" max="512" width="11.42578125" style="5"/>
    <col min="513" max="513" width="15" style="5" customWidth="1"/>
    <col min="514" max="524" width="8.42578125" style="5" customWidth="1"/>
    <col min="525" max="768" width="11.42578125" style="5"/>
    <col min="769" max="769" width="15" style="5" customWidth="1"/>
    <col min="770" max="780" width="8.42578125" style="5" customWidth="1"/>
    <col min="781" max="1024" width="11.42578125" style="5"/>
    <col min="1025" max="1025" width="15" style="5" customWidth="1"/>
    <col min="1026" max="1036" width="8.42578125" style="5" customWidth="1"/>
    <col min="1037" max="1280" width="11.42578125" style="5"/>
    <col min="1281" max="1281" width="15" style="5" customWidth="1"/>
    <col min="1282" max="1292" width="8.42578125" style="5" customWidth="1"/>
    <col min="1293" max="1536" width="11.42578125" style="5"/>
    <col min="1537" max="1537" width="15" style="5" customWidth="1"/>
    <col min="1538" max="1548" width="8.42578125" style="5" customWidth="1"/>
    <col min="1549" max="1792" width="11.42578125" style="5"/>
    <col min="1793" max="1793" width="15" style="5" customWidth="1"/>
    <col min="1794" max="1804" width="8.42578125" style="5" customWidth="1"/>
    <col min="1805" max="2048" width="11.42578125" style="5"/>
    <col min="2049" max="2049" width="15" style="5" customWidth="1"/>
    <col min="2050" max="2060" width="8.42578125" style="5" customWidth="1"/>
    <col min="2061" max="2304" width="11.42578125" style="5"/>
    <col min="2305" max="2305" width="15" style="5" customWidth="1"/>
    <col min="2306" max="2316" width="8.42578125" style="5" customWidth="1"/>
    <col min="2317" max="2560" width="11.42578125" style="5"/>
    <col min="2561" max="2561" width="15" style="5" customWidth="1"/>
    <col min="2562" max="2572" width="8.42578125" style="5" customWidth="1"/>
    <col min="2573" max="2816" width="11.42578125" style="5"/>
    <col min="2817" max="2817" width="15" style="5" customWidth="1"/>
    <col min="2818" max="2828" width="8.42578125" style="5" customWidth="1"/>
    <col min="2829" max="3072" width="11.42578125" style="5"/>
    <col min="3073" max="3073" width="15" style="5" customWidth="1"/>
    <col min="3074" max="3084" width="8.42578125" style="5" customWidth="1"/>
    <col min="3085" max="3328" width="11.42578125" style="5"/>
    <col min="3329" max="3329" width="15" style="5" customWidth="1"/>
    <col min="3330" max="3340" width="8.42578125" style="5" customWidth="1"/>
    <col min="3341" max="3584" width="11.42578125" style="5"/>
    <col min="3585" max="3585" width="15" style="5" customWidth="1"/>
    <col min="3586" max="3596" width="8.42578125" style="5" customWidth="1"/>
    <col min="3597" max="3840" width="11.42578125" style="5"/>
    <col min="3841" max="3841" width="15" style="5" customWidth="1"/>
    <col min="3842" max="3852" width="8.42578125" style="5" customWidth="1"/>
    <col min="3853" max="4096" width="11.42578125" style="5"/>
    <col min="4097" max="4097" width="15" style="5" customWidth="1"/>
    <col min="4098" max="4108" width="8.42578125" style="5" customWidth="1"/>
    <col min="4109" max="4352" width="11.42578125" style="5"/>
    <col min="4353" max="4353" width="15" style="5" customWidth="1"/>
    <col min="4354" max="4364" width="8.42578125" style="5" customWidth="1"/>
    <col min="4365" max="4608" width="11.42578125" style="5"/>
    <col min="4609" max="4609" width="15" style="5" customWidth="1"/>
    <col min="4610" max="4620" width="8.42578125" style="5" customWidth="1"/>
    <col min="4621" max="4864" width="11.42578125" style="5"/>
    <col min="4865" max="4865" width="15" style="5" customWidth="1"/>
    <col min="4866" max="4876" width="8.42578125" style="5" customWidth="1"/>
    <col min="4877" max="5120" width="11.42578125" style="5"/>
    <col min="5121" max="5121" width="15" style="5" customWidth="1"/>
    <col min="5122" max="5132" width="8.42578125" style="5" customWidth="1"/>
    <col min="5133" max="5376" width="11.42578125" style="5"/>
    <col min="5377" max="5377" width="15" style="5" customWidth="1"/>
    <col min="5378" max="5388" width="8.42578125" style="5" customWidth="1"/>
    <col min="5389" max="5632" width="11.42578125" style="5"/>
    <col min="5633" max="5633" width="15" style="5" customWidth="1"/>
    <col min="5634" max="5644" width="8.42578125" style="5" customWidth="1"/>
    <col min="5645" max="5888" width="11.42578125" style="5"/>
    <col min="5889" max="5889" width="15" style="5" customWidth="1"/>
    <col min="5890" max="5900" width="8.42578125" style="5" customWidth="1"/>
    <col min="5901" max="6144" width="11.42578125" style="5"/>
    <col min="6145" max="6145" width="15" style="5" customWidth="1"/>
    <col min="6146" max="6156" width="8.42578125" style="5" customWidth="1"/>
    <col min="6157" max="6400" width="11.42578125" style="5"/>
    <col min="6401" max="6401" width="15" style="5" customWidth="1"/>
    <col min="6402" max="6412" width="8.42578125" style="5" customWidth="1"/>
    <col min="6413" max="6656" width="11.42578125" style="5"/>
    <col min="6657" max="6657" width="15" style="5" customWidth="1"/>
    <col min="6658" max="6668" width="8.42578125" style="5" customWidth="1"/>
    <col min="6669" max="6912" width="11.42578125" style="5"/>
    <col min="6913" max="6913" width="15" style="5" customWidth="1"/>
    <col min="6914" max="6924" width="8.42578125" style="5" customWidth="1"/>
    <col min="6925" max="7168" width="11.42578125" style="5"/>
    <col min="7169" max="7169" width="15" style="5" customWidth="1"/>
    <col min="7170" max="7180" width="8.42578125" style="5" customWidth="1"/>
    <col min="7181" max="7424" width="11.42578125" style="5"/>
    <col min="7425" max="7425" width="15" style="5" customWidth="1"/>
    <col min="7426" max="7436" width="8.42578125" style="5" customWidth="1"/>
    <col min="7437" max="7680" width="11.42578125" style="5"/>
    <col min="7681" max="7681" width="15" style="5" customWidth="1"/>
    <col min="7682" max="7692" width="8.42578125" style="5" customWidth="1"/>
    <col min="7693" max="7936" width="11.42578125" style="5"/>
    <col min="7937" max="7937" width="15" style="5" customWidth="1"/>
    <col min="7938" max="7948" width="8.42578125" style="5" customWidth="1"/>
    <col min="7949" max="8192" width="11.42578125" style="5"/>
    <col min="8193" max="8193" width="15" style="5" customWidth="1"/>
    <col min="8194" max="8204" width="8.42578125" style="5" customWidth="1"/>
    <col min="8205" max="8448" width="11.42578125" style="5"/>
    <col min="8449" max="8449" width="15" style="5" customWidth="1"/>
    <col min="8450" max="8460" width="8.42578125" style="5" customWidth="1"/>
    <col min="8461" max="8704" width="11.42578125" style="5"/>
    <col min="8705" max="8705" width="15" style="5" customWidth="1"/>
    <col min="8706" max="8716" width="8.42578125" style="5" customWidth="1"/>
    <col min="8717" max="8960" width="11.42578125" style="5"/>
    <col min="8961" max="8961" width="15" style="5" customWidth="1"/>
    <col min="8962" max="8972" width="8.42578125" style="5" customWidth="1"/>
    <col min="8973" max="9216" width="11.42578125" style="5"/>
    <col min="9217" max="9217" width="15" style="5" customWidth="1"/>
    <col min="9218" max="9228" width="8.42578125" style="5" customWidth="1"/>
    <col min="9229" max="9472" width="11.42578125" style="5"/>
    <col min="9473" max="9473" width="15" style="5" customWidth="1"/>
    <col min="9474" max="9484" width="8.42578125" style="5" customWidth="1"/>
    <col min="9485" max="9728" width="11.42578125" style="5"/>
    <col min="9729" max="9729" width="15" style="5" customWidth="1"/>
    <col min="9730" max="9740" width="8.42578125" style="5" customWidth="1"/>
    <col min="9741" max="9984" width="11.42578125" style="5"/>
    <col min="9985" max="9985" width="15" style="5" customWidth="1"/>
    <col min="9986" max="9996" width="8.42578125" style="5" customWidth="1"/>
    <col min="9997" max="10240" width="11.42578125" style="5"/>
    <col min="10241" max="10241" width="15" style="5" customWidth="1"/>
    <col min="10242" max="10252" width="8.42578125" style="5" customWidth="1"/>
    <col min="10253" max="10496" width="11.42578125" style="5"/>
    <col min="10497" max="10497" width="15" style="5" customWidth="1"/>
    <col min="10498" max="10508" width="8.42578125" style="5" customWidth="1"/>
    <col min="10509" max="10752" width="11.42578125" style="5"/>
    <col min="10753" max="10753" width="15" style="5" customWidth="1"/>
    <col min="10754" max="10764" width="8.42578125" style="5" customWidth="1"/>
    <col min="10765" max="11008" width="11.42578125" style="5"/>
    <col min="11009" max="11009" width="15" style="5" customWidth="1"/>
    <col min="11010" max="11020" width="8.42578125" style="5" customWidth="1"/>
    <col min="11021" max="11264" width="11.42578125" style="5"/>
    <col min="11265" max="11265" width="15" style="5" customWidth="1"/>
    <col min="11266" max="11276" width="8.42578125" style="5" customWidth="1"/>
    <col min="11277" max="11520" width="11.42578125" style="5"/>
    <col min="11521" max="11521" width="15" style="5" customWidth="1"/>
    <col min="11522" max="11532" width="8.42578125" style="5" customWidth="1"/>
    <col min="11533" max="11776" width="11.42578125" style="5"/>
    <col min="11777" max="11777" width="15" style="5" customWidth="1"/>
    <col min="11778" max="11788" width="8.42578125" style="5" customWidth="1"/>
    <col min="11789" max="12032" width="11.42578125" style="5"/>
    <col min="12033" max="12033" width="15" style="5" customWidth="1"/>
    <col min="12034" max="12044" width="8.42578125" style="5" customWidth="1"/>
    <col min="12045" max="12288" width="11.42578125" style="5"/>
    <col min="12289" max="12289" width="15" style="5" customWidth="1"/>
    <col min="12290" max="12300" width="8.42578125" style="5" customWidth="1"/>
    <col min="12301" max="12544" width="11.42578125" style="5"/>
    <col min="12545" max="12545" width="15" style="5" customWidth="1"/>
    <col min="12546" max="12556" width="8.42578125" style="5" customWidth="1"/>
    <col min="12557" max="12800" width="11.42578125" style="5"/>
    <col min="12801" max="12801" width="15" style="5" customWidth="1"/>
    <col min="12802" max="12812" width="8.42578125" style="5" customWidth="1"/>
    <col min="12813" max="13056" width="11.42578125" style="5"/>
    <col min="13057" max="13057" width="15" style="5" customWidth="1"/>
    <col min="13058" max="13068" width="8.42578125" style="5" customWidth="1"/>
    <col min="13069" max="13312" width="11.42578125" style="5"/>
    <col min="13313" max="13313" width="15" style="5" customWidth="1"/>
    <col min="13314" max="13324" width="8.42578125" style="5" customWidth="1"/>
    <col min="13325" max="13568" width="11.42578125" style="5"/>
    <col min="13569" max="13569" width="15" style="5" customWidth="1"/>
    <col min="13570" max="13580" width="8.42578125" style="5" customWidth="1"/>
    <col min="13581" max="13824" width="11.42578125" style="5"/>
    <col min="13825" max="13825" width="15" style="5" customWidth="1"/>
    <col min="13826" max="13836" width="8.42578125" style="5" customWidth="1"/>
    <col min="13837" max="14080" width="11.42578125" style="5"/>
    <col min="14081" max="14081" width="15" style="5" customWidth="1"/>
    <col min="14082" max="14092" width="8.42578125" style="5" customWidth="1"/>
    <col min="14093" max="14336" width="11.42578125" style="5"/>
    <col min="14337" max="14337" width="15" style="5" customWidth="1"/>
    <col min="14338" max="14348" width="8.42578125" style="5" customWidth="1"/>
    <col min="14349" max="14592" width="11.42578125" style="5"/>
    <col min="14593" max="14593" width="15" style="5" customWidth="1"/>
    <col min="14594" max="14604" width="8.42578125" style="5" customWidth="1"/>
    <col min="14605" max="14848" width="11.42578125" style="5"/>
    <col min="14849" max="14849" width="15" style="5" customWidth="1"/>
    <col min="14850" max="14860" width="8.42578125" style="5" customWidth="1"/>
    <col min="14861" max="15104" width="11.42578125" style="5"/>
    <col min="15105" max="15105" width="15" style="5" customWidth="1"/>
    <col min="15106" max="15116" width="8.42578125" style="5" customWidth="1"/>
    <col min="15117" max="15360" width="11.42578125" style="5"/>
    <col min="15361" max="15361" width="15" style="5" customWidth="1"/>
    <col min="15362" max="15372" width="8.42578125" style="5" customWidth="1"/>
    <col min="15373" max="15616" width="11.42578125" style="5"/>
    <col min="15617" max="15617" width="15" style="5" customWidth="1"/>
    <col min="15618" max="15628" width="8.42578125" style="5" customWidth="1"/>
    <col min="15629" max="15872" width="11.42578125" style="5"/>
    <col min="15873" max="15873" width="15" style="5" customWidth="1"/>
    <col min="15874" max="15884" width="8.42578125" style="5" customWidth="1"/>
    <col min="15885" max="16128" width="11.42578125" style="5"/>
    <col min="16129" max="16129" width="15" style="5" customWidth="1"/>
    <col min="16130" max="16140" width="8.42578125" style="5" customWidth="1"/>
    <col min="16141" max="16384" width="11.42578125" style="5"/>
  </cols>
  <sheetData>
    <row r="1" spans="1:12" x14ac:dyDescent="0.25">
      <c r="A1" s="30" t="s">
        <v>23</v>
      </c>
    </row>
    <row r="2" spans="1:12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x14ac:dyDescent="0.25">
      <c r="A3" s="59"/>
      <c r="B3" s="60">
        <v>2016</v>
      </c>
      <c r="C3" s="59">
        <f>B3+1</f>
        <v>2017</v>
      </c>
      <c r="D3" s="59">
        <f t="shared" ref="D3:L3" si="0">C3+1</f>
        <v>2018</v>
      </c>
      <c r="E3" s="59">
        <f t="shared" si="0"/>
        <v>2019</v>
      </c>
      <c r="F3" s="59">
        <f t="shared" si="0"/>
        <v>2020</v>
      </c>
      <c r="G3" s="59">
        <f t="shared" si="0"/>
        <v>2021</v>
      </c>
      <c r="H3" s="59">
        <f t="shared" si="0"/>
        <v>2022</v>
      </c>
      <c r="I3" s="59">
        <f t="shared" si="0"/>
        <v>2023</v>
      </c>
      <c r="J3" s="59">
        <f t="shared" si="0"/>
        <v>2024</v>
      </c>
      <c r="K3" s="59">
        <f t="shared" si="0"/>
        <v>2025</v>
      </c>
      <c r="L3" s="59">
        <f t="shared" si="0"/>
        <v>2026</v>
      </c>
    </row>
    <row r="4" spans="1:12" x14ac:dyDescent="0.25">
      <c r="A4" s="29" t="s">
        <v>21</v>
      </c>
      <c r="B4" s="30">
        <v>350</v>
      </c>
      <c r="C4" s="30">
        <v>310</v>
      </c>
      <c r="D4" s="30">
        <v>355</v>
      </c>
      <c r="E4" s="30">
        <v>315</v>
      </c>
      <c r="F4" s="30">
        <v>340</v>
      </c>
      <c r="G4" s="30">
        <v>320</v>
      </c>
      <c r="H4" s="30">
        <v>360</v>
      </c>
      <c r="I4" s="30">
        <v>310</v>
      </c>
      <c r="J4" s="30">
        <v>340</v>
      </c>
      <c r="K4" s="30">
        <v>330</v>
      </c>
      <c r="L4" s="30">
        <v>350</v>
      </c>
    </row>
    <row r="5" spans="1:12" x14ac:dyDescent="0.25">
      <c r="A5" s="59" t="s">
        <v>22</v>
      </c>
      <c r="B5" s="60">
        <v>200</v>
      </c>
      <c r="C5" s="60">
        <v>250</v>
      </c>
      <c r="D5" s="60">
        <v>300</v>
      </c>
      <c r="E5" s="60">
        <v>290</v>
      </c>
      <c r="F5" s="60">
        <v>150</v>
      </c>
      <c r="G5" s="60">
        <v>400</v>
      </c>
      <c r="H5" s="60">
        <v>400</v>
      </c>
      <c r="I5" s="60">
        <v>430</v>
      </c>
      <c r="J5" s="60">
        <v>600</v>
      </c>
      <c r="K5" s="60">
        <v>200</v>
      </c>
      <c r="L5" s="60">
        <v>100</v>
      </c>
    </row>
    <row r="6" spans="1:12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2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7" spans="2:2" x14ac:dyDescent="0.25">
      <c r="B37" s="5" t="s">
        <v>20</v>
      </c>
    </row>
  </sheetData>
  <mergeCells count="1">
    <mergeCell ref="B2:L2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zoomScale="140" zoomScaleNormal="140" workbookViewId="0">
      <selection activeCell="N16" sqref="N16"/>
    </sheetView>
  </sheetViews>
  <sheetFormatPr baseColWidth="10" defaultColWidth="9.140625" defaultRowHeight="15" outlineLevelRow="1" x14ac:dyDescent="0.25"/>
  <cols>
    <col min="1" max="1" width="21.28515625" style="5" customWidth="1"/>
    <col min="2" max="5" width="8.42578125" style="5" customWidth="1"/>
    <col min="6" max="6" width="9.140625" style="5"/>
    <col min="7" max="8" width="8.4257812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47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10" t="s">
        <v>24</v>
      </c>
      <c r="B5" s="1">
        <v>-10600</v>
      </c>
      <c r="C5" s="1">
        <v>298</v>
      </c>
      <c r="D5" s="1">
        <v>7005</v>
      </c>
      <c r="E5" s="1">
        <v>5689</v>
      </c>
      <c r="F5" s="1"/>
      <c r="G5" s="1"/>
      <c r="H5" s="1"/>
      <c r="I5" s="9">
        <f>IRR(B5:H5)</f>
        <v>8.8377064957416707E-2</v>
      </c>
    </row>
    <row r="6" spans="1:17" ht="12.75" customHeight="1" x14ac:dyDescent="0.25">
      <c r="A6" s="11" t="s">
        <v>46</v>
      </c>
      <c r="B6" s="1">
        <v>-10600</v>
      </c>
      <c r="C6" s="1">
        <v>61</v>
      </c>
      <c r="D6" s="1">
        <v>6886</v>
      </c>
      <c r="E6" s="1">
        <v>6045</v>
      </c>
      <c r="F6" s="1"/>
      <c r="G6" s="1"/>
      <c r="H6" s="1"/>
      <c r="I6" s="9">
        <f>IRR(B6:H6)</f>
        <v>8.660327469004736E-2</v>
      </c>
    </row>
    <row r="7" spans="1:17" ht="12.75" customHeight="1" x14ac:dyDescent="0.25">
      <c r="A7" s="41" t="s">
        <v>25</v>
      </c>
      <c r="B7" s="42">
        <f>B5-B6</f>
        <v>0</v>
      </c>
      <c r="C7" s="42">
        <f t="shared" ref="C7:E7" si="1">C5-C6</f>
        <v>237</v>
      </c>
      <c r="D7" s="42">
        <f t="shared" si="1"/>
        <v>119</v>
      </c>
      <c r="E7" s="42">
        <f t="shared" si="1"/>
        <v>-356</v>
      </c>
      <c r="F7" s="42"/>
      <c r="G7" s="42"/>
      <c r="H7" s="42"/>
      <c r="I7" s="43">
        <f>IRR(B7:H7)</f>
        <v>0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Saldosats 30 %</v>
      </c>
      <c r="B11" s="14">
        <f>NPV(B10,$B5:$H$5)*(1+B10)</f>
        <v>2392</v>
      </c>
      <c r="C11" s="14">
        <f>NPV(C10,$B5:$H$5)*(1+C10)</f>
        <v>951.92311845372933</v>
      </c>
      <c r="D11" s="14">
        <f>NPV(D10,$B5:$H$5)*(1+D10)</f>
        <v>-265.60480841472872</v>
      </c>
      <c r="E11" s="14">
        <f>NPV(E10,$B5:$H$5)*(1+E10)</f>
        <v>-1303.4733294978209</v>
      </c>
      <c r="F11" s="14">
        <f>NPV(F10,$B5:$H$5)*(1+F10)</f>
        <v>-2194.8379629629617</v>
      </c>
      <c r="G11" s="14">
        <f>NPV(G10,$B5:$H$5)*(1+G10)</f>
        <v>-2965.6320000000005</v>
      </c>
      <c r="H11" s="14">
        <f>NPV(H10,$B5:$H$5)*(1+H10)</f>
        <v>-3636.3586709148844</v>
      </c>
    </row>
    <row r="12" spans="1:17" hidden="1" outlineLevel="1" x14ac:dyDescent="0.25">
      <c r="A12" s="10" t="str">
        <f>A6</f>
        <v>Saldosats 20 %</v>
      </c>
      <c r="B12" s="14">
        <f>NPV(B10,$B$6:$H6)*(1+B10)</f>
        <v>2392</v>
      </c>
      <c r="C12" s="14">
        <f>NPV(C10,$B$6:$H6)*(1+C10)</f>
        <v>925.79850988014186</v>
      </c>
      <c r="D12" s="14">
        <f>NPV(D10,$B$6:$H6)*(1+D10)</f>
        <v>-311.9383921863282</v>
      </c>
      <c r="E12" s="14">
        <f>NPV(E10,$B$6:$H6)*(1+E10)</f>
        <v>-1365.4656036820884</v>
      </c>
      <c r="F12" s="14">
        <f>NPV(F10,$B$6:$H6)*(1+F10)</f>
        <v>-2268.9583333333326</v>
      </c>
      <c r="G12" s="14">
        <f>NPV(G10,$B$6:$H6)*(1+G10)</f>
        <v>-3049.1200000000008</v>
      </c>
      <c r="H12" s="14">
        <f>NPV(H10,$B$6:$H6)*(1+H10)</f>
        <v>-3727.0414201183448</v>
      </c>
    </row>
    <row r="13" spans="1:17" collapsed="1" x14ac:dyDescent="0.25">
      <c r="A13" s="44" t="str">
        <f>A7</f>
        <v>Differansekontantstrøm</v>
      </c>
      <c r="B13" s="45">
        <f>NPV(B10,$B$7:$H7)*(1+B10)</f>
        <v>0</v>
      </c>
      <c r="C13" s="45">
        <f>NPV(C10,$B$7:$H7)*(1+C10)</f>
        <v>26.124608573588148</v>
      </c>
      <c r="D13" s="45">
        <f>NPV(D10,$B$7:$H7)*(1+D10)</f>
        <v>46.333583771600331</v>
      </c>
      <c r="E13" s="45">
        <f>NPV(E10,$B$7:$H7)*(1+E10)</f>
        <v>61.992274184268894</v>
      </c>
      <c r="F13" s="45">
        <f>NPV(F10,$B$7:$H7)*(1+F10)</f>
        <v>74.120370370370381</v>
      </c>
      <c r="G13" s="45">
        <f>NPV(G10,$B$7:$H7)*(1+G10)</f>
        <v>83.488</v>
      </c>
      <c r="H13" s="45">
        <f>NPV(H10,$B$7:$H7)*(1+H10)</f>
        <v>90.682749203459281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zoomScale="140" zoomScaleNormal="140" workbookViewId="0"/>
  </sheetViews>
  <sheetFormatPr baseColWidth="10" defaultColWidth="9.140625" defaultRowHeight="15" outlineLevelRow="1" x14ac:dyDescent="0.25"/>
  <cols>
    <col min="1" max="1" width="21.28515625" style="5" customWidth="1"/>
    <col min="2" max="5" width="11.7109375" style="5" customWidth="1"/>
    <col min="6" max="8" width="10.8554687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48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39" t="s">
        <v>27</v>
      </c>
      <c r="B5" s="1">
        <v>-10600000</v>
      </c>
      <c r="C5" s="1">
        <v>60650</v>
      </c>
      <c r="D5" s="1">
        <v>6886383</v>
      </c>
      <c r="E5" s="1">
        <v>6045392</v>
      </c>
      <c r="F5" s="1"/>
      <c r="G5" s="1"/>
      <c r="H5" s="1"/>
      <c r="I5" s="9">
        <f>IRR(B5:H5)</f>
        <v>8.6616210757493484E-2</v>
      </c>
    </row>
    <row r="6" spans="1:17" ht="12.75" customHeight="1" x14ac:dyDescent="0.25">
      <c r="A6" s="40" t="s">
        <v>26</v>
      </c>
      <c r="B6" s="1">
        <v>-12400000</v>
      </c>
      <c r="C6" s="1">
        <v>-1627750</v>
      </c>
      <c r="D6" s="1">
        <v>8876607</v>
      </c>
      <c r="E6" s="1">
        <v>7543568</v>
      </c>
      <c r="F6" s="1"/>
      <c r="G6" s="1"/>
      <c r="H6" s="1"/>
      <c r="I6" s="9">
        <f>IRR(B6:H6)</f>
        <v>6.9660955790190826E-2</v>
      </c>
    </row>
    <row r="7" spans="1:17" ht="12.75" customHeight="1" x14ac:dyDescent="0.25">
      <c r="A7" s="41" t="s">
        <v>25</v>
      </c>
      <c r="B7" s="42">
        <f>B5-B6</f>
        <v>1800000</v>
      </c>
      <c r="C7" s="42">
        <f t="shared" ref="C7:E7" si="1">C5-C6</f>
        <v>1688400</v>
      </c>
      <c r="D7" s="42">
        <f t="shared" si="1"/>
        <v>-1990224</v>
      </c>
      <c r="E7" s="42">
        <f t="shared" si="1"/>
        <v>-1498176</v>
      </c>
      <c r="F7" s="42"/>
      <c r="G7" s="42"/>
      <c r="H7" s="42"/>
      <c r="I7" s="43">
        <f>IRR(B7:H7)</f>
        <v>-2.2204460492503131E-16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Arbeidskapital 30 %</v>
      </c>
      <c r="B11" s="14">
        <f>NPV(B10,$B5:$H$5)*(1+B10)</f>
        <v>2392425</v>
      </c>
      <c r="C11" s="14">
        <f>NPV(C10,$B5:$H$5)*(1+C10)</f>
        <v>926151.19317568187</v>
      </c>
      <c r="D11" s="14">
        <f>NPV(D10,$B5:$H$5)*(1+D10)</f>
        <v>-311645.5296769375</v>
      </c>
      <c r="E11" s="14">
        <f>NPV(E10,$B5:$H$5)*(1+E10)</f>
        <v>-1365222.6021204875</v>
      </c>
      <c r="F11" s="14">
        <f>NPV(F10,$B5:$H$5)*(1+F10)</f>
        <v>-2268757.1759259263</v>
      </c>
      <c r="G11" s="14">
        <f>NPV(G10,$B5:$H$5)*(1+G10)</f>
        <v>-3048954.176</v>
      </c>
      <c r="H11" s="14">
        <f>NPV(H10,$B5:$H$5)*(1+H10)</f>
        <v>-3726905.5985434698</v>
      </c>
    </row>
    <row r="12" spans="1:17" hidden="1" outlineLevel="1" x14ac:dyDescent="0.25">
      <c r="A12" s="10" t="str">
        <f>A6</f>
        <v>Arbeidskapital 15 %</v>
      </c>
      <c r="B12" s="14">
        <f>NPV(B10,$B$6:$H6)*(1+B10)</f>
        <v>2392425</v>
      </c>
      <c r="C12" s="14">
        <f>NPV(C10,$B$6:$H6)*(1+C10)</f>
        <v>617523.78792786878</v>
      </c>
      <c r="D12" s="14">
        <f>NPV(D10,$B$6:$H6)*(1+D10)</f>
        <v>-876139.5942900097</v>
      </c>
      <c r="E12" s="14">
        <f>NPV(E10,$B$6:$H6)*(1+E10)</f>
        <v>-2143426.2020218596</v>
      </c>
      <c r="F12" s="14">
        <f>NPV(F10,$B$6:$H6)*(1+F10)</f>
        <v>-3226657.1759259263</v>
      </c>
      <c r="G12" s="14">
        <f>NPV(G10,$B$6:$H6)*(1+G10)</f>
        <v>-4158864.7039999994</v>
      </c>
      <c r="H12" s="14">
        <f>NPV(H10,$B$6:$H6)*(1+H10)</f>
        <v>-4966108.511606738</v>
      </c>
    </row>
    <row r="13" spans="1:17" collapsed="1" x14ac:dyDescent="0.25">
      <c r="A13" s="44" t="str">
        <f>A7</f>
        <v>Differansekontantstrøm</v>
      </c>
      <c r="B13" s="45">
        <f>NPV(B10,$B$7:$H7)*(1+B10)/1000</f>
        <v>0</v>
      </c>
      <c r="C13" s="45">
        <f>NPV(C10,$B$7:$H7)*(1+C10)/1000</f>
        <v>308.62740524781378</v>
      </c>
      <c r="D13" s="45">
        <f>NPV(D10,$B$7:$H7)*(1+D10)/1000</f>
        <v>564.49406461307342</v>
      </c>
      <c r="E13" s="45">
        <f>NPV(E10,$B$7:$H7)*(1+E10)/1000</f>
        <v>778.20359990137217</v>
      </c>
      <c r="F13" s="45">
        <f>NPV(F10,$B$7:$H7)*(1+F10)/1000</f>
        <v>957.9</v>
      </c>
      <c r="G13" s="45">
        <f>NPV(G10,$B$7:$H7)*(1+G10)/1000</f>
        <v>1109.9105279999999</v>
      </c>
      <c r="H13" s="45">
        <f>NPV(H10,$B$7:$H7)*(1+H10)/1000</f>
        <v>1239.2029130632686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tabSelected="1" zoomScale="140" zoomScaleNormal="140" workbookViewId="0">
      <selection activeCell="U26" sqref="U26"/>
    </sheetView>
  </sheetViews>
  <sheetFormatPr baseColWidth="10" defaultColWidth="9.140625" defaultRowHeight="15" outlineLevelRow="1" outlineLevelCol="1" x14ac:dyDescent="0.25"/>
  <cols>
    <col min="1" max="1" width="22.140625" style="5" customWidth="1"/>
    <col min="2" max="2" width="12.7109375" style="5" customWidth="1"/>
    <col min="3" max="7" width="9.140625" style="5"/>
    <col min="8" max="15" width="9.140625" style="5" hidden="1" customWidth="1" outlineLevel="1"/>
    <col min="16" max="16" width="9.140625" style="5" collapsed="1"/>
    <col min="17" max="16384" width="9.140625" style="5"/>
  </cols>
  <sheetData>
    <row r="1" spans="1:18" x14ac:dyDescent="0.25">
      <c r="A1" s="2" t="s">
        <v>23</v>
      </c>
      <c r="B1" s="11"/>
    </row>
    <row r="2" spans="1:18" x14ac:dyDescent="0.25">
      <c r="F2" s="83" t="s">
        <v>1</v>
      </c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x14ac:dyDescent="0.25">
      <c r="A3" s="8"/>
      <c r="B3" s="38" t="s">
        <v>45</v>
      </c>
      <c r="C3" s="8"/>
      <c r="D3" s="38" t="s">
        <v>44</v>
      </c>
      <c r="E3" s="8"/>
      <c r="F3" s="37">
        <v>2016</v>
      </c>
      <c r="G3" s="8">
        <f t="shared" ref="G3:P3" si="0">F3+1</f>
        <v>2017</v>
      </c>
      <c r="H3" s="8">
        <f t="shared" si="0"/>
        <v>2018</v>
      </c>
      <c r="I3" s="8">
        <f t="shared" si="0"/>
        <v>2019</v>
      </c>
      <c r="J3" s="8">
        <f t="shared" si="0"/>
        <v>2020</v>
      </c>
      <c r="K3" s="8">
        <f t="shared" si="0"/>
        <v>2021</v>
      </c>
      <c r="L3" s="8">
        <f t="shared" si="0"/>
        <v>2022</v>
      </c>
      <c r="M3" s="8">
        <f t="shared" si="0"/>
        <v>2023</v>
      </c>
      <c r="N3" s="8">
        <f t="shared" si="0"/>
        <v>2024</v>
      </c>
      <c r="O3" s="8">
        <f t="shared" si="0"/>
        <v>2025</v>
      </c>
      <c r="P3" s="8">
        <f t="shared" si="0"/>
        <v>2026</v>
      </c>
      <c r="Q3" s="8"/>
    </row>
    <row r="4" spans="1:18" x14ac:dyDescent="0.25">
      <c r="A4" s="11" t="s">
        <v>43</v>
      </c>
      <c r="B4" s="1">
        <v>10000</v>
      </c>
      <c r="C4" s="3" t="s">
        <v>40</v>
      </c>
      <c r="D4" s="1">
        <v>15000</v>
      </c>
      <c r="E4" s="3" t="s">
        <v>39</v>
      </c>
      <c r="F4" s="1"/>
      <c r="G4" s="21">
        <f t="shared" ref="G4:P4" si="1">$D$4*$B$4/1000000</f>
        <v>150</v>
      </c>
      <c r="H4" s="5">
        <f t="shared" si="1"/>
        <v>150</v>
      </c>
      <c r="I4" s="5">
        <f t="shared" si="1"/>
        <v>150</v>
      </c>
      <c r="J4" s="5">
        <f t="shared" si="1"/>
        <v>150</v>
      </c>
      <c r="K4" s="5">
        <f t="shared" si="1"/>
        <v>150</v>
      </c>
      <c r="L4" s="5">
        <f t="shared" si="1"/>
        <v>150</v>
      </c>
      <c r="M4" s="5">
        <f t="shared" si="1"/>
        <v>150</v>
      </c>
      <c r="N4" s="5">
        <f t="shared" si="1"/>
        <v>150</v>
      </c>
      <c r="O4" s="5">
        <f t="shared" si="1"/>
        <v>150</v>
      </c>
      <c r="P4" s="5">
        <f t="shared" si="1"/>
        <v>150</v>
      </c>
      <c r="Q4" s="2" t="s">
        <v>42</v>
      </c>
    </row>
    <row r="5" spans="1:18" x14ac:dyDescent="0.25">
      <c r="A5" s="11" t="s">
        <v>41</v>
      </c>
      <c r="B5" s="1">
        <v>20000</v>
      </c>
      <c r="C5" s="3" t="s">
        <v>40</v>
      </c>
      <c r="D5" s="1">
        <v>2500</v>
      </c>
      <c r="E5" s="3" t="s">
        <v>39</v>
      </c>
      <c r="F5" s="1"/>
      <c r="G5" s="21">
        <f t="shared" ref="G5:P5" si="2">-$D$5*$B$5/1000000</f>
        <v>-50</v>
      </c>
      <c r="H5" s="5">
        <f t="shared" si="2"/>
        <v>-50</v>
      </c>
      <c r="I5" s="5">
        <f t="shared" si="2"/>
        <v>-50</v>
      </c>
      <c r="J5" s="5">
        <f t="shared" si="2"/>
        <v>-50</v>
      </c>
      <c r="K5" s="5">
        <f t="shared" si="2"/>
        <v>-50</v>
      </c>
      <c r="L5" s="5">
        <f t="shared" si="2"/>
        <v>-50</v>
      </c>
      <c r="M5" s="5">
        <f t="shared" si="2"/>
        <v>-50</v>
      </c>
      <c r="N5" s="5">
        <f t="shared" si="2"/>
        <v>-50</v>
      </c>
      <c r="O5" s="5">
        <f t="shared" si="2"/>
        <v>-50</v>
      </c>
      <c r="P5" s="5">
        <f t="shared" si="2"/>
        <v>-50</v>
      </c>
      <c r="Q5" s="5" t="s">
        <v>29</v>
      </c>
    </row>
    <row r="6" spans="1:18" x14ac:dyDescent="0.25">
      <c r="A6" s="5" t="s">
        <v>38</v>
      </c>
      <c r="B6" s="1">
        <v>145000000</v>
      </c>
      <c r="C6" s="28" t="s">
        <v>37</v>
      </c>
      <c r="D6" s="27">
        <v>0.35</v>
      </c>
      <c r="E6" s="26" t="s">
        <v>36</v>
      </c>
      <c r="F6" s="1"/>
      <c r="G6" s="21">
        <f t="shared" ref="G6:P6" si="3">-$D$6*$B$6/1000000</f>
        <v>-50.75</v>
      </c>
      <c r="H6" s="21">
        <f t="shared" si="3"/>
        <v>-50.75</v>
      </c>
      <c r="I6" s="21">
        <f t="shared" si="3"/>
        <v>-50.75</v>
      </c>
      <c r="J6" s="21">
        <f t="shared" si="3"/>
        <v>-50.75</v>
      </c>
      <c r="K6" s="21">
        <f t="shared" si="3"/>
        <v>-50.75</v>
      </c>
      <c r="L6" s="21">
        <f t="shared" si="3"/>
        <v>-50.75</v>
      </c>
      <c r="M6" s="21">
        <f t="shared" si="3"/>
        <v>-50.75</v>
      </c>
      <c r="N6" s="21">
        <f t="shared" si="3"/>
        <v>-50.75</v>
      </c>
      <c r="O6" s="21">
        <f t="shared" si="3"/>
        <v>-50.75</v>
      </c>
      <c r="P6" s="21">
        <f t="shared" si="3"/>
        <v>-50.75</v>
      </c>
      <c r="Q6" s="5" t="s">
        <v>29</v>
      </c>
    </row>
    <row r="7" spans="1:18" x14ac:dyDescent="0.25">
      <c r="A7" s="5" t="s">
        <v>35</v>
      </c>
      <c r="G7" s="21">
        <f t="shared" ref="G7:P7" si="4">SUM(G4:G6)</f>
        <v>49.25</v>
      </c>
      <c r="H7" s="21">
        <f t="shared" si="4"/>
        <v>49.25</v>
      </c>
      <c r="I7" s="21">
        <f t="shared" si="4"/>
        <v>49.25</v>
      </c>
      <c r="J7" s="21">
        <f t="shared" si="4"/>
        <v>49.25</v>
      </c>
      <c r="K7" s="21">
        <f t="shared" si="4"/>
        <v>49.25</v>
      </c>
      <c r="L7" s="21">
        <f t="shared" si="4"/>
        <v>49.25</v>
      </c>
      <c r="M7" s="21">
        <f t="shared" si="4"/>
        <v>49.25</v>
      </c>
      <c r="N7" s="21">
        <f t="shared" si="4"/>
        <v>49.25</v>
      </c>
      <c r="O7" s="21">
        <f t="shared" si="4"/>
        <v>49.25</v>
      </c>
      <c r="P7" s="21">
        <f t="shared" si="4"/>
        <v>49.25</v>
      </c>
      <c r="Q7" s="5" t="s">
        <v>29</v>
      </c>
    </row>
    <row r="8" spans="1:18" x14ac:dyDescent="0.25">
      <c r="A8" s="5" t="s">
        <v>34</v>
      </c>
      <c r="B8" s="1">
        <v>0</v>
      </c>
      <c r="C8" s="3" t="s">
        <v>33</v>
      </c>
      <c r="D8" s="1">
        <v>700000</v>
      </c>
      <c r="E8" s="5" t="s">
        <v>32</v>
      </c>
      <c r="F8" s="1"/>
      <c r="G8" s="21">
        <f t="shared" ref="G8:P8" si="5">-$D$8*$B$8/1000000</f>
        <v>0</v>
      </c>
      <c r="H8" s="21">
        <f t="shared" si="5"/>
        <v>0</v>
      </c>
      <c r="I8" s="21">
        <f t="shared" si="5"/>
        <v>0</v>
      </c>
      <c r="J8" s="21">
        <f t="shared" si="5"/>
        <v>0</v>
      </c>
      <c r="K8" s="21">
        <f t="shared" si="5"/>
        <v>0</v>
      </c>
      <c r="L8" s="21">
        <f t="shared" si="5"/>
        <v>0</v>
      </c>
      <c r="M8" s="21">
        <f t="shared" si="5"/>
        <v>0</v>
      </c>
      <c r="N8" s="21">
        <f t="shared" si="5"/>
        <v>0</v>
      </c>
      <c r="O8" s="21">
        <f t="shared" si="5"/>
        <v>0</v>
      </c>
      <c r="P8" s="21">
        <f t="shared" si="5"/>
        <v>0</v>
      </c>
      <c r="Q8" s="5" t="s">
        <v>29</v>
      </c>
    </row>
    <row r="9" spans="1:18" x14ac:dyDescent="0.25">
      <c r="A9" s="10" t="s">
        <v>31</v>
      </c>
      <c r="F9" s="2">
        <v>-250</v>
      </c>
      <c r="G9" s="24"/>
      <c r="P9" s="2">
        <v>100</v>
      </c>
      <c r="Q9" s="5" t="s">
        <v>29</v>
      </c>
    </row>
    <row r="10" spans="1:18" x14ac:dyDescent="0.25">
      <c r="A10" s="5" t="s">
        <v>30</v>
      </c>
      <c r="B10" s="20">
        <v>0.14499999999999999</v>
      </c>
      <c r="F10" s="25">
        <f>-D4*B4*B10/1000000</f>
        <v>-21.75</v>
      </c>
      <c r="G10" s="24"/>
      <c r="P10" s="21">
        <f>-F10</f>
        <v>21.75</v>
      </c>
      <c r="Q10" s="5" t="s">
        <v>29</v>
      </c>
    </row>
    <row r="11" spans="1:18" x14ac:dyDescent="0.25">
      <c r="A11" s="5" t="s">
        <v>2</v>
      </c>
      <c r="F11" s="21">
        <f t="shared" ref="F11:P11" si="6">SUM(F7:F10)</f>
        <v>-271.75</v>
      </c>
      <c r="G11" s="21">
        <f t="shared" si="6"/>
        <v>49.25</v>
      </c>
      <c r="H11" s="21">
        <f t="shared" si="6"/>
        <v>49.25</v>
      </c>
      <c r="I11" s="21">
        <f t="shared" si="6"/>
        <v>49.25</v>
      </c>
      <c r="J11" s="21">
        <f t="shared" si="6"/>
        <v>49.25</v>
      </c>
      <c r="K11" s="21">
        <f t="shared" si="6"/>
        <v>49.25</v>
      </c>
      <c r="L11" s="21">
        <f t="shared" si="6"/>
        <v>49.25</v>
      </c>
      <c r="M11" s="21">
        <f t="shared" si="6"/>
        <v>49.25</v>
      </c>
      <c r="N11" s="21">
        <f t="shared" si="6"/>
        <v>49.25</v>
      </c>
      <c r="O11" s="21">
        <f t="shared" si="6"/>
        <v>49.25</v>
      </c>
      <c r="P11" s="21">
        <f t="shared" si="6"/>
        <v>171</v>
      </c>
      <c r="Q11" s="5" t="s">
        <v>29</v>
      </c>
      <c r="R11" s="21"/>
    </row>
    <row r="12" spans="1:18" hidden="1" outlineLevel="1" x14ac:dyDescent="0.25">
      <c r="G12" s="23">
        <f t="shared" ref="G12:P12" si="7">1/(1+$D$15)^(G3-$F$3)</f>
        <v>0.9174311926605504</v>
      </c>
      <c r="H12" s="5">
        <f t="shared" si="7"/>
        <v>0.84167999326655996</v>
      </c>
      <c r="I12" s="5">
        <f t="shared" si="7"/>
        <v>0.77218348006106419</v>
      </c>
      <c r="J12" s="5">
        <f t="shared" si="7"/>
        <v>0.7084252110651964</v>
      </c>
      <c r="K12" s="5">
        <f t="shared" si="7"/>
        <v>0.64993138629834524</v>
      </c>
      <c r="L12" s="5">
        <f t="shared" si="7"/>
        <v>0.5962673268792158</v>
      </c>
      <c r="M12" s="5">
        <f t="shared" si="7"/>
        <v>0.54703424484331731</v>
      </c>
      <c r="N12" s="5">
        <f t="shared" si="7"/>
        <v>0.50186627967276809</v>
      </c>
      <c r="O12" s="5">
        <f t="shared" si="7"/>
        <v>0.46042777951630098</v>
      </c>
      <c r="P12" s="23">
        <f t="shared" si="7"/>
        <v>0.42241080689568894</v>
      </c>
    </row>
    <row r="13" spans="1:18" hidden="1" outlineLevel="1" x14ac:dyDescent="0.25">
      <c r="F13" s="21">
        <f>F11</f>
        <v>-271.75</v>
      </c>
      <c r="G13" s="22">
        <f t="shared" ref="G13:P13" si="8">G12*G11</f>
        <v>45.183486238532105</v>
      </c>
      <c r="H13" s="5">
        <f t="shared" si="8"/>
        <v>41.452739668378079</v>
      </c>
      <c r="I13" s="5">
        <f t="shared" si="8"/>
        <v>38.030036393007414</v>
      </c>
      <c r="J13" s="5">
        <f t="shared" si="8"/>
        <v>34.889941644960921</v>
      </c>
      <c r="K13" s="5">
        <f t="shared" si="8"/>
        <v>32.009120775193502</v>
      </c>
      <c r="L13" s="5">
        <f t="shared" si="8"/>
        <v>29.366165848801376</v>
      </c>
      <c r="M13" s="5">
        <f t="shared" si="8"/>
        <v>26.941436558533379</v>
      </c>
      <c r="N13" s="5">
        <f t="shared" si="8"/>
        <v>24.716914273883827</v>
      </c>
      <c r="O13" s="5">
        <f t="shared" si="8"/>
        <v>22.676068141177822</v>
      </c>
      <c r="P13" s="22">
        <f t="shared" si="8"/>
        <v>72.232247979162807</v>
      </c>
      <c r="Q13" s="21"/>
    </row>
    <row r="14" spans="1:18" collapsed="1" x14ac:dyDescent="0.25">
      <c r="A14" s="5" t="s">
        <v>17</v>
      </c>
      <c r="F14" s="4">
        <f>IRR(F11:P11)</f>
        <v>0.15465870868807929</v>
      </c>
    </row>
    <row r="15" spans="1:18" x14ac:dyDescent="0.25">
      <c r="A15" s="5" t="s">
        <v>28</v>
      </c>
      <c r="D15" s="6">
        <v>0.09</v>
      </c>
      <c r="E15" s="20"/>
      <c r="F15" s="46">
        <f>NPV(D15,$F$11:$P$11)*(1+D15)</f>
        <v>95.748157521631242</v>
      </c>
      <c r="G15" s="19" t="str">
        <f>Q4</f>
        <v>mill. kr</v>
      </c>
    </row>
    <row r="17" spans="1:8" x14ac:dyDescent="0.25">
      <c r="B17" s="6"/>
      <c r="D17" s="11" t="s">
        <v>0</v>
      </c>
    </row>
    <row r="18" spans="1:8" x14ac:dyDescent="0.25">
      <c r="A18" s="8"/>
      <c r="B18" s="13">
        <f>C18-C18</f>
        <v>0</v>
      </c>
      <c r="C18" s="72">
        <v>0.03</v>
      </c>
      <c r="D18" s="13">
        <f>C18+$C$18</f>
        <v>0.06</v>
      </c>
      <c r="E18" s="13">
        <f>D18+$C$18</f>
        <v>0.09</v>
      </c>
      <c r="F18" s="13">
        <f>E18+$C$18</f>
        <v>0.12</v>
      </c>
      <c r="G18" s="55">
        <f>F18+$C$18</f>
        <v>0.15</v>
      </c>
      <c r="H18" s="4"/>
    </row>
    <row r="19" spans="1:8" x14ac:dyDescent="0.25">
      <c r="A19" s="73" t="s">
        <v>4</v>
      </c>
      <c r="B19" s="74">
        <f t="shared" ref="B19:G19" si="9">NPV(B18,$F$11:$P$11)*(1+B18)</f>
        <v>342.5</v>
      </c>
      <c r="C19" s="74">
        <f t="shared" si="9"/>
        <v>238.95592384988583</v>
      </c>
      <c r="D19" s="74">
        <f t="shared" si="9"/>
        <v>158.71885137158932</v>
      </c>
      <c r="E19" s="74">
        <f t="shared" si="9"/>
        <v>95.748157521631242</v>
      </c>
      <c r="F19" s="74">
        <f t="shared" si="9"/>
        <v>45.723725704152216</v>
      </c>
      <c r="G19" s="75">
        <f t="shared" si="9"/>
        <v>5.5190927936580465</v>
      </c>
      <c r="H19" s="3"/>
    </row>
    <row r="25" spans="1:8" x14ac:dyDescent="0.25">
      <c r="A25" s="11"/>
      <c r="B25" s="4"/>
      <c r="C25" s="4">
        <f>C18</f>
        <v>0.03</v>
      </c>
      <c r="D25" s="4">
        <f>D18</f>
        <v>0.06</v>
      </c>
      <c r="E25" s="4">
        <f>E18</f>
        <v>0.09</v>
      </c>
      <c r="F25" s="4">
        <f>F18</f>
        <v>0.12</v>
      </c>
      <c r="G25" s="17">
        <f>G18</f>
        <v>0.15</v>
      </c>
    </row>
  </sheetData>
  <mergeCells count="1">
    <mergeCell ref="F2:P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5.1</vt:lpstr>
      <vt:lpstr>Oppgave 5.2</vt:lpstr>
      <vt:lpstr>Oppgave 5.3</vt:lpstr>
      <vt:lpstr>Oppgave 5.4a</vt:lpstr>
      <vt:lpstr>Oppgave  5.4b</vt:lpstr>
      <vt:lpstr>Oppgave 5.5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2015-11-05T05:19:46Z</dcterms:created>
  <dcterms:modified xsi:type="dcterms:W3CDTF">2015-11-13T11:44:27Z</dcterms:modified>
</cp:coreProperties>
</file>