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Realrentebasert annuitesmeto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nåverdi og internrente for et prosjekt ved hjelp av realrentebasert annuitetsmetode, jfr. lærebokens del 5.5.
I kolonnene C og D (fremkommer ved å klikke på +-tegnet over kolonne E)
beregnes kritisk verdi og sikkerhetsmargin for innsatsfaktorene, jfr. lærebokens del 6.1 og 6.2).</t>
        </r>
      </text>
    </comment>
    <comment ref="B3" authorId="0">
      <text>
        <r>
          <rPr>
            <sz val="11"/>
            <rFont val="Times New Roman"/>
            <family val="1"/>
          </rPr>
          <t>Marker tiltro til egen analyse – dater og signer.</t>
        </r>
        <r>
          <rPr>
            <sz val="8"/>
            <rFont val="Tahoma"/>
            <family val="2"/>
          </rPr>
          <t xml:space="preserve">
</t>
        </r>
      </text>
    </comment>
    <comment ref="H3" authorId="0">
      <text>
        <r>
          <rPr>
            <sz val="11"/>
            <rFont val="Times New Roman"/>
            <family val="1"/>
          </rPr>
          <t xml:space="preserve">Intervall i nåverdiprofilen.
</t>
        </r>
      </text>
    </comment>
    <comment ref="B4" authorId="0">
      <text>
        <r>
          <rPr>
            <sz val="11"/>
            <rFont val="Times New Roman"/>
            <family val="1"/>
          </rPr>
          <t>Marker tiltro til egen analyse – dater og signer.</t>
        </r>
      </text>
    </comment>
    <comment ref="C7" authorId="0">
      <text>
        <r>
          <rPr>
            <sz val="11"/>
            <rFont val="Times New Roman"/>
            <family val="1"/>
          </rPr>
          <t>Kritisk verdi for denne variabelen, dvs. den verdi som gir prosjektet en nåverdi lik null.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sz val="11"/>
            <rFont val="Times New Roman"/>
            <family val="1"/>
          </rPr>
          <t xml:space="preserve">Sikkerhetsmargin, dvs. hvor mange prosent inngangsverdien i denne variablen kan endres før prosjektet har en nåverdi lik null.
</t>
        </r>
      </text>
    </comment>
    <comment ref="B8" authorId="0">
      <text>
        <r>
          <rPr>
            <sz val="11"/>
            <rFont val="Times New Roman"/>
            <family val="1"/>
          </rPr>
          <t>Fet skifttype angir at tallet i denne cellen er inputverdi – vanlig skift angir output.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sz val="11"/>
            <rFont val="Times New Roman"/>
            <family val="1"/>
          </rPr>
          <t>Mulighet for flere innsatsfaktorer i linjene 10 og 11 ved å klikke på +-tegnet foran linje 12.</t>
        </r>
      </text>
    </comment>
    <comment ref="A15" authorId="0">
      <text>
        <r>
          <rPr>
            <sz val="11"/>
            <rFont val="Times New Roman"/>
            <family val="1"/>
          </rPr>
          <t>Eksklusive avskrivninger, men inklusive alternativverdien av forbruk egne ressurser.</t>
        </r>
        <r>
          <rPr>
            <sz val="8"/>
            <rFont val="Tahoma"/>
            <family val="2"/>
          </rPr>
          <t xml:space="preserve">
</t>
        </r>
      </text>
    </comment>
    <comment ref="A19" authorId="0">
      <text>
        <r>
          <rPr>
            <sz val="11"/>
            <rFont val="Times New Roman"/>
            <family val="1"/>
          </rPr>
          <t>Reell til totalkapitalen før skatt.
Kan skrives komprimert som RKKTKFS.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sz val="11"/>
            <rFont val="Times New Roman"/>
            <family val="1"/>
          </rPr>
          <t xml:space="preserve">Dette er prosjektets internrente (RIRRTKFS), dvs. den kapitalkostnaden som gir prosjektet en nåverdi lik null.
</t>
        </r>
      </text>
    </comment>
    <comment ref="C20" authorId="0">
      <text>
        <r>
          <rPr>
            <sz val="11"/>
            <rFont val="Times New Roman"/>
            <family val="1"/>
          </rPr>
          <t>Tilbakebetalingstid med rente, dvs. den levetid som gir prosjektet en nåverdi lik null.</t>
        </r>
        <r>
          <rPr>
            <sz val="8"/>
            <rFont val="Tahoma"/>
            <family val="2"/>
          </rPr>
          <t xml:space="preserve">
</t>
        </r>
      </text>
    </comment>
    <comment ref="B21" authorId="0">
      <text>
        <r>
          <rPr>
            <sz val="11"/>
            <rFont val="Times New Roman"/>
            <family val="1"/>
          </rPr>
          <t>Verdi ved planperiodens slutt, angitt i kroner med samme kjøpekraft som investeringen (reell og ikke nominell verdi).</t>
        </r>
      </text>
    </comment>
    <comment ref="A23" authorId="0">
      <text>
        <r>
          <rPr>
            <sz val="11"/>
            <rFont val="Times New Roman"/>
            <family val="1"/>
          </rPr>
          <t>Jamfør annuitesmetoden som er beskrevet i lærebokens del 4.6 og uttrykk (4.11).</t>
        </r>
        <r>
          <rPr>
            <sz val="9"/>
            <rFont val="Tahoma"/>
            <family val="2"/>
          </rPr>
          <t xml:space="preserve">
</t>
        </r>
      </text>
    </comment>
    <comment ref="B2" authorId="0">
      <text>
        <r>
          <rPr>
            <sz val="11"/>
            <rFont val="Times New Roman"/>
            <family val="1"/>
          </rPr>
          <t>Tallene som ligger inne kommer fra oppgave 5H.4 (Kontrahering i Navigare ASA), men regnearket kan brukes til å vurdere alle prosjekter der alle driftsår er tilnærmet like.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sz val="11"/>
            <rFont val="Times New Roman"/>
            <family val="1"/>
          </rPr>
          <t>Fonten her er fet og markerer at det bare er nødvendig å skrive inn benevningen én gang.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11"/>
            <rFont val="Times New Roman"/>
            <family val="1"/>
          </rPr>
          <t>Navigare selger transporttjenester målt i døgn. Vanligvis vil benevningen her være enheter pr. år.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<sst xmlns="http://schemas.openxmlformats.org/spreadsheetml/2006/main" count="32" uniqueCount="30">
  <si>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Les dette</t>
  </si>
  <si>
    <t>Prosjektnavn</t>
  </si>
  <si>
    <t>Navigare</t>
  </si>
  <si>
    <t>%</t>
  </si>
  <si>
    <t>Dato</t>
  </si>
  <si>
    <t>Kapitalkostnad</t>
  </si>
  <si>
    <t>Initialer</t>
  </si>
  <si>
    <t>PIG</t>
  </si>
  <si>
    <t>Nåverdi</t>
  </si>
  <si>
    <t>Kritisk</t>
  </si>
  <si>
    <t>Sikkerhets-</t>
  </si>
  <si>
    <t>verdi</t>
  </si>
  <si>
    <t>margin</t>
  </si>
  <si>
    <t>Salgspris</t>
  </si>
  <si>
    <t>1 000 USD</t>
  </si>
  <si>
    <t>Innsats 1</t>
  </si>
  <si>
    <t>Innsats 2</t>
  </si>
  <si>
    <t>Innsats 3</t>
  </si>
  <si>
    <t>Dekningsbidrag</t>
  </si>
  <si>
    <t>Solgte enheter</t>
  </si>
  <si>
    <t>Døgn</t>
  </si>
  <si>
    <t>Samlet dekningsbidrag</t>
  </si>
  <si>
    <t>Faste kostnader</t>
  </si>
  <si>
    <t>Likviditet fra drift</t>
  </si>
  <si>
    <t>Investering</t>
  </si>
  <si>
    <t>Planperiode</t>
  </si>
  <si>
    <t>År</t>
  </si>
  <si>
    <t>Restverdi</t>
  </si>
  <si>
    <t>Årlig kapitalforbruk</t>
  </si>
  <si>
    <t>Årlig overskudd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</si>
</sst>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;@"/>
    <numFmt numFmtId="165" formatCode="d/m/yy;@"/>
    <numFmt numFmtId="166" formatCode="0.0"/>
    <numFmt numFmtId="167" formatCode="0.0\ %"/>
    <numFmt numFmtId="168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4"/>
      <color indexed="8"/>
      <name val="Arial"/>
      <family val="2"/>
    </font>
    <font>
      <sz val="4.2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4" fillId="0" borderId="0" xfId="57" applyFont="1" applyAlignment="1">
      <alignment horizontal="right"/>
      <protection/>
    </xf>
    <xf numFmtId="164" fontId="3" fillId="0" borderId="0" xfId="57" applyNumberFormat="1" applyFont="1">
      <alignment/>
      <protection/>
    </xf>
    <xf numFmtId="1" fontId="3" fillId="0" borderId="0" xfId="57" applyNumberFormat="1" applyFont="1">
      <alignment/>
      <protection/>
    </xf>
    <xf numFmtId="165" fontId="4" fillId="0" borderId="0" xfId="57" applyNumberFormat="1" applyFont="1" applyAlignment="1">
      <alignment horizontal="right"/>
      <protection/>
    </xf>
    <xf numFmtId="3" fontId="3" fillId="0" borderId="0" xfId="57" applyNumberFormat="1" applyFont="1">
      <alignment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 applyAlignment="1">
      <alignment horizontal="left"/>
      <protection/>
    </xf>
    <xf numFmtId="1" fontId="3" fillId="0" borderId="0" xfId="57" applyNumberFormat="1" applyFont="1" applyAlignment="1">
      <alignment horizontal="right"/>
      <protection/>
    </xf>
    <xf numFmtId="9" fontId="3" fillId="0" borderId="0" xfId="62" applyFont="1" applyAlignment="1">
      <alignment horizontal="right"/>
    </xf>
    <xf numFmtId="0" fontId="4" fillId="0" borderId="0" xfId="57" applyFont="1">
      <alignment/>
      <protection/>
    </xf>
    <xf numFmtId="3" fontId="4" fillId="0" borderId="0" xfId="57" applyNumberFormat="1" applyFont="1" applyAlignment="1">
      <alignment horizontal="right"/>
      <protection/>
    </xf>
    <xf numFmtId="166" fontId="3" fillId="0" borderId="0" xfId="57" applyNumberFormat="1" applyFont="1" applyAlignment="1">
      <alignment horizontal="right"/>
      <protection/>
    </xf>
    <xf numFmtId="3" fontId="3" fillId="0" borderId="0" xfId="57" applyNumberFormat="1" applyFont="1" applyAlignment="1">
      <alignment horizontal="right"/>
      <protection/>
    </xf>
    <xf numFmtId="1" fontId="2" fillId="0" borderId="0" xfId="57" applyNumberFormat="1">
      <alignment/>
      <protection/>
    </xf>
    <xf numFmtId="167" fontId="4" fillId="0" borderId="0" xfId="62" applyNumberFormat="1" applyFont="1" applyAlignment="1">
      <alignment horizontal="right"/>
    </xf>
    <xf numFmtId="167" fontId="3" fillId="0" borderId="0" xfId="57" applyNumberFormat="1" applyFont="1">
      <alignment/>
      <protection/>
    </xf>
    <xf numFmtId="166" fontId="3" fillId="0" borderId="0" xfId="57" applyNumberFormat="1" applyFont="1">
      <alignment/>
      <protection/>
    </xf>
    <xf numFmtId="3" fontId="0" fillId="0" borderId="0" xfId="0" applyNumberFormat="1" applyAlignment="1">
      <alignment/>
    </xf>
    <xf numFmtId="9" fontId="3" fillId="0" borderId="0" xfId="62" applyFont="1" applyAlignment="1">
      <alignment/>
    </xf>
    <xf numFmtId="4" fontId="3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166" fontId="4" fillId="0" borderId="0" xfId="57" applyNumberFormat="1" applyFont="1">
      <alignment/>
      <protection/>
    </xf>
    <xf numFmtId="166" fontId="3" fillId="0" borderId="0" xfId="62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855"/>
          <c:w val="0.8797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'Realrentebasert annuitesmetode'!$F$3</c:f>
              <c:strCache>
                <c:ptCount val="1"/>
                <c:pt idx="0">
                  <c:v>Kapitalkostnad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'Realrentebasert annuitesmetode'!$G$13:$L$13</c:f>
              <c:numCache/>
            </c:numRef>
          </c:cat>
          <c:val>
            <c:numRef>
              <c:f>'Realrentebasert annuitesmetode'!$G$4:$L$4</c:f>
              <c:numCache/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Nåverdi (Mill USD)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</a:defRPr>
            </a:pPr>
          </a:p>
        </c:txPr>
        <c:crossAx val="44233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0.01475</cdr:y>
    </cdr:from>
    <cdr:to>
      <cdr:x>0.082</cdr:x>
      <cdr:y>0.073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6675" y="3810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0.40625</cdr:x>
      <cdr:y>0.50375</cdr:y>
    </cdr:from>
    <cdr:to>
      <cdr:x>0.63125</cdr:x>
      <cdr:y>0.5515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114550" y="1581150"/>
          <a:ext cx="1171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28575</xdr:rowOff>
    </xdr:from>
    <xdr:to>
      <xdr:col>13</xdr:col>
      <xdr:colOff>323850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124325" y="1609725"/>
        <a:ext cx="52101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E24"/>
    </sheetView>
  </sheetViews>
  <sheetFormatPr defaultColWidth="9.140625" defaultRowHeight="15" outlineLevelRow="1" outlineLevelCol="1"/>
  <cols>
    <col min="1" max="1" width="21.140625" style="2" customWidth="1"/>
    <col min="2" max="2" width="8.8515625" style="2" customWidth="1"/>
    <col min="3" max="3" width="8.00390625" style="2" customWidth="1" outlineLevel="1"/>
    <col min="4" max="4" width="8.8515625" style="2" customWidth="1" outlineLevel="1"/>
    <col min="5" max="5" width="10.57421875" style="2" customWidth="1"/>
    <col min="6" max="6" width="13.7109375" style="2" customWidth="1"/>
    <col min="7" max="7" width="9.140625" style="2" customWidth="1"/>
    <col min="8" max="16384" width="9.140625" style="2" customWidth="1"/>
  </cols>
  <sheetData>
    <row r="1" spans="1:5" ht="63" customHeight="1">
      <c r="A1" s="1" t="s">
        <v>0</v>
      </c>
      <c r="B1" s="1"/>
      <c r="C1" s="1"/>
      <c r="D1" s="1"/>
      <c r="E1" s="1"/>
    </row>
    <row r="2" spans="1:12" ht="16.5" customHeight="1">
      <c r="A2" s="1" t="s">
        <v>1</v>
      </c>
      <c r="B2" s="3" t="s">
        <v>2</v>
      </c>
      <c r="E2" s="1"/>
      <c r="G2" s="23" t="s">
        <v>3</v>
      </c>
      <c r="H2" s="24"/>
      <c r="I2" s="24"/>
      <c r="J2" s="24"/>
      <c r="K2" s="24"/>
      <c r="L2" s="24"/>
    </row>
    <row r="3" spans="1:12" ht="15">
      <c r="A3" s="1" t="s">
        <v>4</v>
      </c>
      <c r="B3" s="4">
        <v>39958</v>
      </c>
      <c r="C3" s="1"/>
      <c r="D3" s="1"/>
      <c r="E3" s="1"/>
      <c r="F3" s="1" t="s">
        <v>5</v>
      </c>
      <c r="G3" s="19">
        <v>0</v>
      </c>
      <c r="H3" s="25">
        <v>1</v>
      </c>
      <c r="I3" s="26">
        <f>H3+$H$3</f>
        <v>2</v>
      </c>
      <c r="J3" s="26">
        <f>I3+$H$3</f>
        <v>3</v>
      </c>
      <c r="K3" s="26">
        <f>J3+$H$3</f>
        <v>4</v>
      </c>
      <c r="L3" s="26">
        <f>K3+$H$3</f>
        <v>5</v>
      </c>
    </row>
    <row r="4" spans="1:12" ht="15">
      <c r="A4" s="1" t="s">
        <v>6</v>
      </c>
      <c r="B4" s="6" t="s">
        <v>7</v>
      </c>
      <c r="C4" s="1"/>
      <c r="D4" s="1"/>
      <c r="E4" s="1"/>
      <c r="F4" s="1" t="s">
        <v>8</v>
      </c>
      <c r="G4" s="7">
        <f aca="true" t="shared" si="0" ref="G4:L4">(-$B$18-PV(G3/100,$B$20,$B$16,$B$21))/1000</f>
        <v>23</v>
      </c>
      <c r="H4" s="7">
        <f t="shared" si="0"/>
        <v>14.823305792543353</v>
      </c>
      <c r="I4" s="7">
        <f t="shared" si="0"/>
        <v>7.369387546816753</v>
      </c>
      <c r="J4" s="7">
        <f t="shared" si="0"/>
        <v>0.5644401411083818</v>
      </c>
      <c r="K4" s="7">
        <f t="shared" si="0"/>
        <v>-5.656998278321262</v>
      </c>
      <c r="L4" s="7">
        <f t="shared" si="0"/>
        <v>-11.353069946135685</v>
      </c>
    </row>
    <row r="5" spans="1:8" ht="15">
      <c r="A5" s="1"/>
      <c r="B5" s="6"/>
      <c r="C5" s="1"/>
      <c r="D5" s="1"/>
      <c r="E5" s="1"/>
      <c r="F5" s="1"/>
      <c r="G5" s="1"/>
      <c r="H5" s="1"/>
    </row>
    <row r="6" spans="1:8" ht="15">
      <c r="A6" s="1"/>
      <c r="B6" s="1"/>
      <c r="C6" s="1" t="s">
        <v>9</v>
      </c>
      <c r="D6" s="1" t="s">
        <v>10</v>
      </c>
      <c r="E6" s="1"/>
      <c r="F6" s="1"/>
      <c r="G6" s="1"/>
      <c r="H6" s="1"/>
    </row>
    <row r="7" spans="1:8" ht="15">
      <c r="A7" s="1"/>
      <c r="B7" s="8"/>
      <c r="C7" s="9" t="s">
        <v>11</v>
      </c>
      <c r="D7" s="9" t="s">
        <v>12</v>
      </c>
      <c r="E7" s="1"/>
      <c r="F7" s="1"/>
      <c r="G7" s="1"/>
      <c r="H7" s="1"/>
    </row>
    <row r="8" spans="1:8" ht="15">
      <c r="A8" s="1" t="s">
        <v>13</v>
      </c>
      <c r="B8" s="3">
        <v>38</v>
      </c>
      <c r="C8" s="10">
        <f>((B22+(B9*B13)+B15))/B13</f>
        <v>42.20078427979257</v>
      </c>
      <c r="D8" s="11">
        <f>-(B8-C8)/B8</f>
        <v>0.11054695473138347</v>
      </c>
      <c r="E8" s="12" t="s">
        <v>14</v>
      </c>
      <c r="F8" s="1"/>
      <c r="G8" s="1"/>
      <c r="H8" s="1"/>
    </row>
    <row r="9" spans="1:8" ht="15">
      <c r="A9" s="1" t="s">
        <v>15</v>
      </c>
      <c r="B9" s="13">
        <v>10</v>
      </c>
      <c r="C9" s="10">
        <f>-(B22-B8*B13+B15)/B13</f>
        <v>5.7992157202074255</v>
      </c>
      <c r="D9" s="11">
        <f>-(B9-C9)/B9</f>
        <v>-0.42007842797925743</v>
      </c>
      <c r="E9" s="1" t="str">
        <f>E8</f>
        <v>1 000 USD</v>
      </c>
      <c r="F9" s="1"/>
      <c r="G9" s="1"/>
      <c r="H9" s="1"/>
    </row>
    <row r="10" spans="1:8" ht="15" hidden="1" outlineLevel="1">
      <c r="A10" s="1" t="s">
        <v>16</v>
      </c>
      <c r="B10" s="13">
        <v>0</v>
      </c>
      <c r="C10" s="14"/>
      <c r="D10" s="3"/>
      <c r="E10" s="1" t="str">
        <f>E9</f>
        <v>1 000 USD</v>
      </c>
      <c r="F10" s="1"/>
      <c r="G10" s="1"/>
      <c r="H10" s="1"/>
    </row>
    <row r="11" spans="1:8" ht="15" hidden="1" outlineLevel="1">
      <c r="A11" s="1" t="s">
        <v>17</v>
      </c>
      <c r="B11" s="13">
        <v>0</v>
      </c>
      <c r="C11" s="14"/>
      <c r="D11" s="3"/>
      <c r="E11" s="1" t="str">
        <f>E10</f>
        <v>1 000 USD</v>
      </c>
      <c r="F11" s="1"/>
      <c r="G11" s="1"/>
      <c r="H11" s="1"/>
    </row>
    <row r="12" spans="1:8" ht="15" collapsed="1">
      <c r="A12" s="1" t="s">
        <v>18</v>
      </c>
      <c r="B12" s="15">
        <f>B8-B9-B10-B11</f>
        <v>28</v>
      </c>
      <c r="C12" s="14"/>
      <c r="D12" s="8"/>
      <c r="E12" s="1" t="str">
        <f>E11</f>
        <v>1 000 USD</v>
      </c>
      <c r="F12" s="1"/>
      <c r="G12" s="1"/>
      <c r="H12" s="1"/>
    </row>
    <row r="13" spans="1:12" ht="15">
      <c r="A13" s="1" t="s">
        <v>19</v>
      </c>
      <c r="B13" s="13">
        <v>350</v>
      </c>
      <c r="C13" s="10">
        <f>(B22+B15)/(B8-B9)</f>
        <v>402.5098034974072</v>
      </c>
      <c r="D13" s="11">
        <f>-(B13-C13)/B13</f>
        <v>0.15002800999259194</v>
      </c>
      <c r="E13" s="12" t="s">
        <v>20</v>
      </c>
      <c r="F13" s="1"/>
      <c r="H13" s="16">
        <f>H3</f>
        <v>1</v>
      </c>
      <c r="I13" s="16">
        <f>I3</f>
        <v>2</v>
      </c>
      <c r="J13" s="16">
        <f>J3</f>
        <v>3</v>
      </c>
      <c r="K13" s="16">
        <f>K3</f>
        <v>4</v>
      </c>
      <c r="L13" s="16">
        <f>L3</f>
        <v>5</v>
      </c>
    </row>
    <row r="14" spans="1:8" ht="15">
      <c r="A14" s="1" t="s">
        <v>21</v>
      </c>
      <c r="B14" s="7">
        <f>(B12*B13)</f>
        <v>9800</v>
      </c>
      <c r="C14" s="8"/>
      <c r="D14" s="12"/>
      <c r="E14" s="1" t="str">
        <f>E8</f>
        <v>1 000 USD</v>
      </c>
      <c r="F14" s="1"/>
      <c r="G14" s="1"/>
      <c r="H14" s="1"/>
    </row>
    <row r="15" spans="1:8" ht="15">
      <c r="A15" s="1" t="s">
        <v>22</v>
      </c>
      <c r="B15" s="13">
        <v>1500</v>
      </c>
      <c r="C15" s="5">
        <f>B15+B23</f>
        <v>29.72550207259883</v>
      </c>
      <c r="D15" s="11">
        <f>-(B15-C15)/B15</f>
        <v>-0.9801829986182674</v>
      </c>
      <c r="E15" s="1" t="str">
        <f>E9</f>
        <v>1 000 USD</v>
      </c>
      <c r="F15" s="1"/>
      <c r="G15" s="1"/>
      <c r="H15" s="1"/>
    </row>
    <row r="16" spans="1:8" ht="15">
      <c r="A16" s="1" t="s">
        <v>23</v>
      </c>
      <c r="B16" s="7">
        <f>B14-B15</f>
        <v>8300</v>
      </c>
      <c r="C16" s="7">
        <f>B22</f>
        <v>9770.274497927401</v>
      </c>
      <c r="D16" s="11">
        <f>-(B16-C16)/B16</f>
        <v>0.17714150577438567</v>
      </c>
      <c r="E16" s="1" t="str">
        <f>E10</f>
        <v>1 000 USD</v>
      </c>
      <c r="F16" s="1"/>
      <c r="G16" s="1"/>
      <c r="H16" s="1"/>
    </row>
    <row r="17" spans="1:8" ht="15">
      <c r="A17" s="1"/>
      <c r="B17" s="7"/>
      <c r="C17" s="1"/>
      <c r="D17" s="1"/>
      <c r="E17" s="1"/>
      <c r="F17" s="1"/>
      <c r="G17" s="1"/>
      <c r="H17" s="1"/>
    </row>
    <row r="18" spans="1:8" ht="15">
      <c r="A18" s="1" t="s">
        <v>24</v>
      </c>
      <c r="B18" s="13">
        <v>100000</v>
      </c>
      <c r="C18" s="15">
        <f>B18+B24</f>
        <v>88646.93005386431</v>
      </c>
      <c r="D18" s="11">
        <f>-(B18-C18)/B18</f>
        <v>-0.11353069946135685</v>
      </c>
      <c r="E18" s="1" t="str">
        <f>E8</f>
        <v>1 000 USD</v>
      </c>
      <c r="F18" s="1"/>
      <c r="G18" s="1"/>
      <c r="H18" s="1"/>
    </row>
    <row r="19" spans="1:8" ht="15">
      <c r="A19" s="1" t="s">
        <v>5</v>
      </c>
      <c r="B19" s="17">
        <v>0.05</v>
      </c>
      <c r="C19" s="18">
        <f>RATE(B20,B16,-B18,B21)</f>
        <v>0.030871371542138634</v>
      </c>
      <c r="D19" s="11">
        <f>-(B19-C19)/B19</f>
        <v>-0.38257256915722737</v>
      </c>
      <c r="E19" s="1"/>
      <c r="F19" s="1"/>
      <c r="G19" s="1"/>
      <c r="H19" s="1"/>
    </row>
    <row r="20" spans="1:8" ht="15">
      <c r="A20" s="1" t="s">
        <v>25</v>
      </c>
      <c r="B20" s="13">
        <v>10</v>
      </c>
      <c r="C20" s="19">
        <f>NPER(B19,B16,-B18,B21)</f>
        <v>13.253227898138054</v>
      </c>
      <c r="D20" s="11">
        <f>-(B20-C20)/B20</f>
        <v>0.32532278981380536</v>
      </c>
      <c r="E20" s="1" t="s">
        <v>26</v>
      </c>
      <c r="F20" s="1"/>
      <c r="G20" s="1"/>
      <c r="H20" s="1"/>
    </row>
    <row r="21" spans="1:8" ht="15">
      <c r="A21" s="1" t="s">
        <v>27</v>
      </c>
      <c r="B21" s="13">
        <v>40000</v>
      </c>
      <c r="C21" s="10">
        <f>B21-(B24*(1+B19)^B20)</f>
        <v>58492.95463268887</v>
      </c>
      <c r="D21" s="11">
        <f>-(B21-C21)/B21</f>
        <v>0.4623238658172217</v>
      </c>
      <c r="E21" s="1" t="str">
        <f>E8</f>
        <v>1 000 USD</v>
      </c>
      <c r="F21" s="1"/>
      <c r="G21" s="1"/>
      <c r="H21" s="1"/>
    </row>
    <row r="22" spans="1:8" ht="15">
      <c r="A22" s="1" t="s">
        <v>28</v>
      </c>
      <c r="B22" s="7">
        <f>PMT(B19,B20,-B18,B21)</f>
        <v>9770.274497927401</v>
      </c>
      <c r="C22" s="1"/>
      <c r="D22" s="1"/>
      <c r="E22" s="1" t="str">
        <f>E9</f>
        <v>1 000 USD</v>
      </c>
      <c r="F22" s="1"/>
      <c r="G22" s="1"/>
      <c r="H22" s="1"/>
    </row>
    <row r="23" spans="1:13" ht="15">
      <c r="A23" s="1" t="s">
        <v>29</v>
      </c>
      <c r="B23" s="7">
        <f>B16-B22</f>
        <v>-1470.2744979274012</v>
      </c>
      <c r="C23" s="8"/>
      <c r="D23" s="1"/>
      <c r="E23" s="1" t="str">
        <f>E10</f>
        <v>1 000 USD</v>
      </c>
      <c r="F23" s="1"/>
      <c r="G23" s="19"/>
      <c r="H23" s="1"/>
      <c r="M23" s="20"/>
    </row>
    <row r="24" spans="1:8" ht="15">
      <c r="A24" s="1" t="s">
        <v>8</v>
      </c>
      <c r="B24" s="7">
        <f>-PV(B19,B20,B23)</f>
        <v>-11353.069946135678</v>
      </c>
      <c r="C24" s="1"/>
      <c r="D24" s="1"/>
      <c r="E24" s="1" t="str">
        <f>E11</f>
        <v>1 000 USD</v>
      </c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ht="15">
      <c r="H26" s="21"/>
    </row>
    <row r="27" ht="12.75">
      <c r="H27" s="16"/>
    </row>
    <row r="28" spans="1:8" ht="15">
      <c r="A28" s="1"/>
      <c r="B28" s="7"/>
      <c r="C28" s="1"/>
      <c r="D28" s="1"/>
      <c r="E28" s="1"/>
      <c r="F28" s="1"/>
      <c r="G28" s="1"/>
      <c r="H28" s="1"/>
    </row>
    <row r="29" spans="1:8" ht="15">
      <c r="A29" s="1"/>
      <c r="B29" s="22"/>
      <c r="C29" s="1"/>
      <c r="D29" s="1"/>
      <c r="E29" s="1"/>
      <c r="F29" s="1"/>
      <c r="G29" s="1"/>
      <c r="H29" s="1"/>
    </row>
    <row r="30" spans="1:8" ht="15">
      <c r="A30" s="1"/>
      <c r="B30" s="5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3:8" ht="15">
      <c r="C35" s="1"/>
      <c r="D35" s="1"/>
      <c r="E35" s="1"/>
      <c r="F35" s="1"/>
      <c r="G35" s="1"/>
      <c r="H35" s="1"/>
    </row>
    <row r="36" spans="3:8" ht="15">
      <c r="C36" s="1"/>
      <c r="D36" s="1"/>
      <c r="E36" s="1"/>
      <c r="F36" s="1"/>
      <c r="G36" s="1"/>
      <c r="H36" s="1"/>
    </row>
    <row r="37" spans="3:8" ht="15">
      <c r="C37" s="1"/>
      <c r="D37" s="1"/>
      <c r="E37" s="1"/>
      <c r="F37" s="1"/>
      <c r="G37" s="1"/>
      <c r="H37" s="1"/>
    </row>
  </sheetData>
  <sheetProtection/>
  <mergeCells count="1">
    <mergeCell ref="G2:L2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Per Ivar Gjærum</cp:lastModifiedBy>
  <dcterms:created xsi:type="dcterms:W3CDTF">2009-07-01T09:19:36Z</dcterms:created>
  <dcterms:modified xsi:type="dcterms:W3CDTF">2010-09-10T07:35:42Z</dcterms:modified>
  <cp:category/>
  <cp:version/>
  <cp:contentType/>
  <cp:contentStatus/>
</cp:coreProperties>
</file>