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985" activeTab="3"/>
  </bookViews>
  <sheets>
    <sheet name="Oppgave N2.2" sheetId="6" r:id="rId1"/>
    <sheet name="Oppgave N2.3" sheetId="3" r:id="rId2"/>
    <sheet name="Oppgave N2.4" sheetId="4" r:id="rId3"/>
    <sheet name="Oppgave N2.5" sheetId="2" r:id="rId4"/>
    <sheet name="Avskrivninger over tid" sheetId="1" r:id="rId5"/>
    <sheet name="Oppgave N2.6" sheetId="7" r:id="rId6"/>
    <sheet name="Oppgave N2.7" sheetId="8" r:id="rId7"/>
    <sheet name="Ark1" sheetId="9" r:id="rId8"/>
  </sheets>
  <calcPr calcId="152511"/>
</workbook>
</file>

<file path=xl/calcChain.xml><?xml version="1.0" encoding="utf-8"?>
<calcChain xmlns="http://schemas.openxmlformats.org/spreadsheetml/2006/main"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0" i="7" l="1"/>
  <c r="B20" i="7"/>
  <c r="C19" i="7"/>
  <c r="C18" i="7"/>
  <c r="B18" i="7"/>
  <c r="C13" i="7"/>
  <c r="C14" i="7" s="1"/>
  <c r="B13" i="7"/>
  <c r="B11" i="7"/>
  <c r="C10" i="7"/>
  <c r="B10" i="7"/>
  <c r="C7" i="7"/>
  <c r="B6" i="7"/>
  <c r="D10" i="3"/>
  <c r="F8" i="3"/>
  <c r="D8" i="3"/>
  <c r="F7" i="6"/>
  <c r="D6" i="6"/>
  <c r="C7" i="6" s="1"/>
  <c r="C6" i="6"/>
  <c r="B7" i="6" s="1"/>
  <c r="B8" i="6" s="1"/>
  <c r="D4" i="6"/>
  <c r="E4" i="6" s="1"/>
  <c r="F4" i="6" l="1"/>
  <c r="F6" i="6" s="1"/>
  <c r="E7" i="6" s="1"/>
  <c r="E6" i="6"/>
  <c r="D7" i="6" s="1"/>
  <c r="D8" i="6" s="1"/>
  <c r="D18" i="7"/>
  <c r="D20" i="7"/>
  <c r="B14" i="7"/>
  <c r="B19" i="7"/>
  <c r="D19" i="7" s="1"/>
  <c r="C21" i="7"/>
  <c r="D22" i="7" s="1"/>
  <c r="C8" i="6"/>
  <c r="F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9" i="3"/>
  <c r="C8" i="3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9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F3" i="1"/>
  <c r="G3" i="1" s="1"/>
  <c r="H3" i="1" s="1"/>
  <c r="I3" i="1" s="1"/>
  <c r="J3" i="1" s="1"/>
  <c r="K3" i="1" s="1"/>
  <c r="L3" i="1" s="1"/>
  <c r="M3" i="1" s="1"/>
  <c r="N3" i="1" s="1"/>
  <c r="O3" i="1" s="1"/>
  <c r="E27" i="1" l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J25" i="1"/>
  <c r="F25" i="1"/>
  <c r="L23" i="1"/>
  <c r="H23" i="1"/>
  <c r="L29" i="1"/>
  <c r="H29" i="1"/>
  <c r="N27" i="1"/>
  <c r="J27" i="1"/>
  <c r="F27" i="1"/>
  <c r="L25" i="1"/>
  <c r="H25" i="1"/>
  <c r="N23" i="1"/>
  <c r="J23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G28" i="1"/>
  <c r="O27" i="1"/>
  <c r="M27" i="1"/>
  <c r="K27" i="1"/>
  <c r="I27" i="1"/>
  <c r="G27" i="1"/>
  <c r="O26" i="1"/>
  <c r="M26" i="1"/>
  <c r="K26" i="1"/>
  <c r="I26" i="1"/>
  <c r="G26" i="1"/>
  <c r="K25" i="1"/>
  <c r="O24" i="1"/>
  <c r="M24" i="1"/>
  <c r="K24" i="1"/>
  <c r="I24" i="1"/>
  <c r="G24" i="1"/>
  <c r="O23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N22" i="1" l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>
  <authors>
    <author>Per Ivar</author>
  </authors>
  <commentList>
    <comment ref="A1" authorId="0">
      <text>
        <r>
          <rPr>
            <sz val="12"/>
            <color indexed="81"/>
            <rFont val="Tahoma"/>
            <family val="2"/>
          </rPr>
          <t xml:space="preserve"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7" authorId="0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5" authorId="0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 budsjettere samlet investering. Når du klikker på pluss-tegnet over J-kolonnen ser du hvordan samlet investering beregnes. 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viser hvordan bokført verdi i ulike saldogrupper utvikler seg over tid.Fet font angir inngangsverdi, dvs. data du må legge inn. Vanlig font betyr utgangsverdi, dvs. beregnede tall.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å: 
1 – Sammenligne prisen på en spesiell vare ved ulike tidspunkter (linjene 4–7)
2 – Beregne nødvendig arbeidsinnsats for en vare ved alternative tidspunkter (linjene 10–14)
3 – Finne generell og spesiell prisutvikling samt reallønnsutvikling (linjene 18–24)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A5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6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1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7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I7" authorId="1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sharedStrings.xml><?xml version="1.0" encoding="utf-8"?>
<sst xmlns="http://schemas.openxmlformats.org/spreadsheetml/2006/main" count="145" uniqueCount="104">
  <si>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</si>
  <si>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</si>
  <si>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</si>
  <si>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</si>
  <si>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</si>
  <si>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</si>
  <si>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</si>
  <si>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</si>
  <si>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</si>
  <si>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</si>
  <si>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</si>
  <si>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</si>
  <si>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</si>
  <si>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</si>
  <si>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</si>
  <si>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</si>
  <si>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</si>
  <si>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</si>
  <si>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</si>
  <si>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</si>
  <si>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</si>
  <si>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</si>
  <si>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</si>
  <si>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</si>
  <si>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</si>
  <si>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</si>
  <si>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</si>
  <si>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</si>
  <si>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</si>
  <si>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</si>
  <si>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</si>
  <si>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</si>
  <si>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</si>
  <si>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</si>
  <si>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</si>
  <si>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</si>
  <si>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</si>
  <si>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</si>
  <si>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</si>
  <si>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</si>
  <si>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</si>
  <si>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</si>
  <si>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</si>
  <si>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</si>
  <si>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</si>
  <si>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</si>
  <si>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</si>
  <si>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</si>
  <si>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</si>
  <si>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</si>
  <si>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</si>
  <si>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</si>
  <si>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</si>
  <si>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</si>
  <si>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</si>
  <si>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</si>
  <si>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</si>
  <si>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</si>
  <si>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</si>
  <si>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</si>
  <si>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</si>
  <si>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</si>
  <si>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</si>
  <si>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</si>
  <si>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</si>
  <si>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</si>
  <si>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</si>
  <si>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</si>
  <si>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</si>
  <si>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</si>
  <si>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</si>
  <si>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</si>
  <si>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</si>
  <si>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</si>
  <si>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</si>
  <si>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</si>
  <si>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</si>
  <si>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</si>
  <si>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</si>
  <si>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</si>
  <si>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</si>
  <si>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</si>
  <si>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</si>
  <si>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</si>
  <si>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</si>
  <si>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1960-pris i 2008-kroner</t>
  </si>
  <si>
    <t>2008-pris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</si>
  <si>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</si>
  <si>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</si>
  <si>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</si>
  <si>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</si>
  <si>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</si>
  <si>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</si>
  <si>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</si>
  <si>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</si>
  <si>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</si>
  <si>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</si>
  <si>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</si>
  <si>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Skattbart resultat ( 1 000 kroner)</t>
  </si>
  <si>
    <t>Fremført underskudd</t>
  </si>
  <si>
    <t>Til beskatning</t>
  </si>
  <si>
    <t>Kontantstrøm til  egenkapitalen etter skatt</t>
  </si>
  <si>
    <t>Pris tusen kr/enhet</t>
  </si>
  <si>
    <t>Beløp tusen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</si>
</sst>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kr&quot;\ #,##0.00;[Red]&quot;kr&quot;\ \-#,##0.00"/>
    <numFmt numFmtId="165" formatCode="_ * #,##0.00_ ;_ * \-#,##0.00_ ;_ * &quot;-&quot;??_ ;_ @_ "/>
    <numFmt numFmtId="166" formatCode="_ * #,##0_ ;_ * \-#,##0_ ;_ * &quot;-&quot;??_ ;_ @_ "/>
    <numFmt numFmtId="167" formatCode="#,##0.0"/>
    <numFmt numFmtId="168" formatCode="0.0\ 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164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6" fontId="5" fillId="0" borderId="0" xfId="1" applyNumberFormat="1" applyFont="1"/>
    <xf numFmtId="166" fontId="4" fillId="0" borderId="0" xfId="0" applyNumberFormat="1" applyFont="1"/>
    <xf numFmtId="166" fontId="4" fillId="0" borderId="0" xfId="1" applyNumberFormat="1" applyFont="1"/>
    <xf numFmtId="2" fontId="4" fillId="0" borderId="0" xfId="0" applyNumberFormat="1" applyFont="1"/>
    <xf numFmtId="2" fontId="5" fillId="0" borderId="0" xfId="0" applyNumberFormat="1" applyFont="1"/>
    <xf numFmtId="168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8" fontId="4" fillId="0" borderId="3" xfId="3" applyNumberFormat="1" applyFont="1" applyBorder="1"/>
    <xf numFmtId="167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tid'!$D$4:$O$4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tid'!$D$5:$O$5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tid'!$D$6:$O$6</c:f>
              <c:numCache>
                <c:formatCode>_ * #,##0_ ;_ * \-#,##0_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tid'!$D$7:$O$7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tid'!$D$8:$O$8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tid'!$D$9:$O$9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tid'!$D$10:$O$10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tid'!$D$11:$O$11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tid'!$D$12:$O$12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tid'!$D$13:$O$13</c:f>
              <c:numCache>
                <c:formatCode>_ * #,##0_ ;_ * \-#,##0_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tid'!$D$14:$O$14</c:f>
              <c:numCache>
                <c:formatCode>_ * #,##0_ ;_ * \-#,##0_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#,##0_ ;_ * \-#,##0_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zoomScale="140" zoomScaleNormal="140" workbookViewId="0"/>
  </sheetViews>
  <sheetFormatPr baseColWidth="10" defaultColWidth="9.140625" defaultRowHeight="15" x14ac:dyDescent="0.25"/>
  <cols>
    <col min="1" max="1" width="37" style="12" customWidth="1"/>
    <col min="2" max="7" width="8.85546875" style="12" customWidth="1"/>
    <col min="8" max="256" width="11.42578125" style="12" customWidth="1"/>
    <col min="257" max="257" width="37" style="12" customWidth="1"/>
    <col min="258" max="512" width="11.42578125" style="12" customWidth="1"/>
    <col min="513" max="513" width="37" style="12" customWidth="1"/>
    <col min="514" max="768" width="11.42578125" style="12" customWidth="1"/>
    <col min="769" max="769" width="37" style="12" customWidth="1"/>
    <col min="770" max="1024" width="11.42578125" style="12" customWidth="1"/>
    <col min="1025" max="1025" width="37" style="12" customWidth="1"/>
    <col min="1026" max="1280" width="11.42578125" style="12" customWidth="1"/>
    <col min="1281" max="1281" width="37" style="12" customWidth="1"/>
    <col min="1282" max="1536" width="11.42578125" style="12" customWidth="1"/>
    <col min="1537" max="1537" width="37" style="12" customWidth="1"/>
    <col min="1538" max="1792" width="11.42578125" style="12" customWidth="1"/>
    <col min="1793" max="1793" width="37" style="12" customWidth="1"/>
    <col min="1794" max="2048" width="11.42578125" style="12" customWidth="1"/>
    <col min="2049" max="2049" width="37" style="12" customWidth="1"/>
    <col min="2050" max="2304" width="11.42578125" style="12" customWidth="1"/>
    <col min="2305" max="2305" width="37" style="12" customWidth="1"/>
    <col min="2306" max="2560" width="11.42578125" style="12" customWidth="1"/>
    <col min="2561" max="2561" width="37" style="12" customWidth="1"/>
    <col min="2562" max="2816" width="11.42578125" style="12" customWidth="1"/>
    <col min="2817" max="2817" width="37" style="12" customWidth="1"/>
    <col min="2818" max="3072" width="11.42578125" style="12" customWidth="1"/>
    <col min="3073" max="3073" width="37" style="12" customWidth="1"/>
    <col min="3074" max="3328" width="11.42578125" style="12" customWidth="1"/>
    <col min="3329" max="3329" width="37" style="12" customWidth="1"/>
    <col min="3330" max="3584" width="11.42578125" style="12" customWidth="1"/>
    <col min="3585" max="3585" width="37" style="12" customWidth="1"/>
    <col min="3586" max="3840" width="11.42578125" style="12" customWidth="1"/>
    <col min="3841" max="3841" width="37" style="12" customWidth="1"/>
    <col min="3842" max="4096" width="11.42578125" style="12" customWidth="1"/>
    <col min="4097" max="4097" width="37" style="12" customWidth="1"/>
    <col min="4098" max="4352" width="11.42578125" style="12" customWidth="1"/>
    <col min="4353" max="4353" width="37" style="12" customWidth="1"/>
    <col min="4354" max="4608" width="11.42578125" style="12" customWidth="1"/>
    <col min="4609" max="4609" width="37" style="12" customWidth="1"/>
    <col min="4610" max="4864" width="11.42578125" style="12" customWidth="1"/>
    <col min="4865" max="4865" width="37" style="12" customWidth="1"/>
    <col min="4866" max="5120" width="11.42578125" style="12" customWidth="1"/>
    <col min="5121" max="5121" width="37" style="12" customWidth="1"/>
    <col min="5122" max="5376" width="11.42578125" style="12" customWidth="1"/>
    <col min="5377" max="5377" width="37" style="12" customWidth="1"/>
    <col min="5378" max="5632" width="11.42578125" style="12" customWidth="1"/>
    <col min="5633" max="5633" width="37" style="12" customWidth="1"/>
    <col min="5634" max="5888" width="11.42578125" style="12" customWidth="1"/>
    <col min="5889" max="5889" width="37" style="12" customWidth="1"/>
    <col min="5890" max="6144" width="11.42578125" style="12" customWidth="1"/>
    <col min="6145" max="6145" width="37" style="12" customWidth="1"/>
    <col min="6146" max="6400" width="11.42578125" style="12" customWidth="1"/>
    <col min="6401" max="6401" width="37" style="12" customWidth="1"/>
    <col min="6402" max="6656" width="11.42578125" style="12" customWidth="1"/>
    <col min="6657" max="6657" width="37" style="12" customWidth="1"/>
    <col min="6658" max="6912" width="11.42578125" style="12" customWidth="1"/>
    <col min="6913" max="6913" width="37" style="12" customWidth="1"/>
    <col min="6914" max="7168" width="11.42578125" style="12" customWidth="1"/>
    <col min="7169" max="7169" width="37" style="12" customWidth="1"/>
    <col min="7170" max="7424" width="11.42578125" style="12" customWidth="1"/>
    <col min="7425" max="7425" width="37" style="12" customWidth="1"/>
    <col min="7426" max="7680" width="11.42578125" style="12" customWidth="1"/>
    <col min="7681" max="7681" width="37" style="12" customWidth="1"/>
    <col min="7682" max="7936" width="11.42578125" style="12" customWidth="1"/>
    <col min="7937" max="7937" width="37" style="12" customWidth="1"/>
    <col min="7938" max="8192" width="11.42578125" style="12" customWidth="1"/>
    <col min="8193" max="8193" width="37" style="12" customWidth="1"/>
    <col min="8194" max="8448" width="11.42578125" style="12" customWidth="1"/>
    <col min="8449" max="8449" width="37" style="12" customWidth="1"/>
    <col min="8450" max="8704" width="11.42578125" style="12" customWidth="1"/>
    <col min="8705" max="8705" width="37" style="12" customWidth="1"/>
    <col min="8706" max="8960" width="11.42578125" style="12" customWidth="1"/>
    <col min="8961" max="8961" width="37" style="12" customWidth="1"/>
    <col min="8962" max="9216" width="11.42578125" style="12" customWidth="1"/>
    <col min="9217" max="9217" width="37" style="12" customWidth="1"/>
    <col min="9218" max="9472" width="11.42578125" style="12" customWidth="1"/>
    <col min="9473" max="9473" width="37" style="12" customWidth="1"/>
    <col min="9474" max="9728" width="11.42578125" style="12" customWidth="1"/>
    <col min="9729" max="9729" width="37" style="12" customWidth="1"/>
    <col min="9730" max="9984" width="11.42578125" style="12" customWidth="1"/>
    <col min="9985" max="9985" width="37" style="12" customWidth="1"/>
    <col min="9986" max="10240" width="11.42578125" style="12" customWidth="1"/>
    <col min="10241" max="10241" width="37" style="12" customWidth="1"/>
    <col min="10242" max="10496" width="11.42578125" style="12" customWidth="1"/>
    <col min="10497" max="10497" width="37" style="12" customWidth="1"/>
    <col min="10498" max="10752" width="11.42578125" style="12" customWidth="1"/>
    <col min="10753" max="10753" width="37" style="12" customWidth="1"/>
    <col min="10754" max="11008" width="11.42578125" style="12" customWidth="1"/>
    <col min="11009" max="11009" width="37" style="12" customWidth="1"/>
    <col min="11010" max="11264" width="11.42578125" style="12" customWidth="1"/>
    <col min="11265" max="11265" width="37" style="12" customWidth="1"/>
    <col min="11266" max="11520" width="11.42578125" style="12" customWidth="1"/>
    <col min="11521" max="11521" width="37" style="12" customWidth="1"/>
    <col min="11522" max="11776" width="11.42578125" style="12" customWidth="1"/>
    <col min="11777" max="11777" width="37" style="12" customWidth="1"/>
    <col min="11778" max="12032" width="11.42578125" style="12" customWidth="1"/>
    <col min="12033" max="12033" width="37" style="12" customWidth="1"/>
    <col min="12034" max="12288" width="11.42578125" style="12" customWidth="1"/>
    <col min="12289" max="12289" width="37" style="12" customWidth="1"/>
    <col min="12290" max="12544" width="11.42578125" style="12" customWidth="1"/>
    <col min="12545" max="12545" width="37" style="12" customWidth="1"/>
    <col min="12546" max="12800" width="11.42578125" style="12" customWidth="1"/>
    <col min="12801" max="12801" width="37" style="12" customWidth="1"/>
    <col min="12802" max="13056" width="11.42578125" style="12" customWidth="1"/>
    <col min="13057" max="13057" width="37" style="12" customWidth="1"/>
    <col min="13058" max="13312" width="11.42578125" style="12" customWidth="1"/>
    <col min="13313" max="13313" width="37" style="12" customWidth="1"/>
    <col min="13314" max="13568" width="11.42578125" style="12" customWidth="1"/>
    <col min="13569" max="13569" width="37" style="12" customWidth="1"/>
    <col min="13570" max="13824" width="11.42578125" style="12" customWidth="1"/>
    <col min="13825" max="13825" width="37" style="12" customWidth="1"/>
    <col min="13826" max="14080" width="11.42578125" style="12" customWidth="1"/>
    <col min="14081" max="14081" width="37" style="12" customWidth="1"/>
    <col min="14082" max="14336" width="11.42578125" style="12" customWidth="1"/>
    <col min="14337" max="14337" width="37" style="12" customWidth="1"/>
    <col min="14338" max="14592" width="11.42578125" style="12" customWidth="1"/>
    <col min="14593" max="14593" width="37" style="12" customWidth="1"/>
    <col min="14594" max="14848" width="11.42578125" style="12" customWidth="1"/>
    <col min="14849" max="14849" width="37" style="12" customWidth="1"/>
    <col min="14850" max="15104" width="11.42578125" style="12" customWidth="1"/>
    <col min="15105" max="15105" width="37" style="12" customWidth="1"/>
    <col min="15106" max="15360" width="11.42578125" style="12" customWidth="1"/>
    <col min="15361" max="15361" width="37" style="12" customWidth="1"/>
    <col min="15362" max="15616" width="11.42578125" style="12" customWidth="1"/>
    <col min="15617" max="15617" width="37" style="12" customWidth="1"/>
    <col min="15618" max="15872" width="11.42578125" style="12" customWidth="1"/>
    <col min="15873" max="15873" width="37" style="12" customWidth="1"/>
    <col min="15874" max="16128" width="11.42578125" style="12" customWidth="1"/>
    <col min="16129" max="16129" width="37" style="12" customWidth="1"/>
    <col min="16130" max="16384" width="11.42578125" style="12" customWidth="1"/>
  </cols>
  <sheetData>
    <row r="1" spans="1:7" x14ac:dyDescent="0.25">
      <c r="A1" s="14" t="s">
        <v>38</v>
      </c>
    </row>
    <row r="2" spans="1:7" x14ac:dyDescent="0.25">
      <c r="B2" s="71" t="s">
        <v>19</v>
      </c>
      <c r="C2" s="71"/>
      <c r="D2" s="71"/>
      <c r="E2" s="71"/>
      <c r="F2" s="71"/>
    </row>
    <row r="3" spans="1:7" x14ac:dyDescent="0.25">
      <c r="A3" s="22"/>
      <c r="B3" s="22">
        <v>0</v>
      </c>
      <c r="C3" s="22">
        <v>1</v>
      </c>
      <c r="D3" s="22">
        <v>2</v>
      </c>
      <c r="E3" s="22">
        <v>3</v>
      </c>
      <c r="F3" s="22">
        <v>4</v>
      </c>
    </row>
    <row r="4" spans="1:7" x14ac:dyDescent="0.25">
      <c r="A4" s="12" t="s">
        <v>77</v>
      </c>
      <c r="B4" s="16"/>
      <c r="C4" s="15">
        <v>200</v>
      </c>
      <c r="D4" s="16">
        <f>C4</f>
        <v>200</v>
      </c>
      <c r="E4" s="16">
        <f>D4</f>
        <v>200</v>
      </c>
      <c r="F4" s="16">
        <f>E4</f>
        <v>200</v>
      </c>
      <c r="G4" s="21"/>
    </row>
    <row r="5" spans="1:7" x14ac:dyDescent="0.25">
      <c r="A5" s="12" t="s">
        <v>78</v>
      </c>
      <c r="B5" s="16"/>
      <c r="C5" s="15">
        <v>2000</v>
      </c>
      <c r="D5" s="15">
        <v>5000</v>
      </c>
      <c r="E5" s="15">
        <v>6000</v>
      </c>
      <c r="F5" s="15">
        <v>2500</v>
      </c>
    </row>
    <row r="6" spans="1:7" x14ac:dyDescent="0.25">
      <c r="A6" s="12" t="s">
        <v>79</v>
      </c>
      <c r="B6" s="16"/>
      <c r="C6" s="16">
        <f>C4*C5/1000</f>
        <v>400</v>
      </c>
      <c r="D6" s="16">
        <f>D4*D5/1000</f>
        <v>1000</v>
      </c>
      <c r="E6" s="16">
        <f>E4*E5/1000</f>
        <v>1200</v>
      </c>
      <c r="F6" s="16">
        <f>F4*F5/1000</f>
        <v>500</v>
      </c>
    </row>
    <row r="7" spans="1:7" x14ac:dyDescent="0.25">
      <c r="A7" s="22" t="s">
        <v>80</v>
      </c>
      <c r="B7" s="23">
        <f>-C6*$G$7</f>
        <v>-40</v>
      </c>
      <c r="C7" s="23">
        <f t="shared" ref="C7:F7" si="0">-D6*$G$7</f>
        <v>-100</v>
      </c>
      <c r="D7" s="23">
        <f t="shared" si="0"/>
        <v>-120</v>
      </c>
      <c r="E7" s="23">
        <f t="shared" si="0"/>
        <v>-50</v>
      </c>
      <c r="F7" s="23">
        <f t="shared" si="0"/>
        <v>0</v>
      </c>
      <c r="G7" s="21">
        <v>0.1</v>
      </c>
    </row>
    <row r="8" spans="1:7" ht="15.75" thickBot="1" x14ac:dyDescent="0.3">
      <c r="A8" s="25" t="s">
        <v>81</v>
      </c>
      <c r="B8" s="26">
        <f>B7</f>
        <v>-40</v>
      </c>
      <c r="C8" s="26">
        <f>C7-B7</f>
        <v>-60</v>
      </c>
      <c r="D8" s="26">
        <f t="shared" ref="D8:F8" si="1">D7-C7</f>
        <v>-20</v>
      </c>
      <c r="E8" s="26">
        <f t="shared" si="1"/>
        <v>70</v>
      </c>
      <c r="F8" s="26">
        <f t="shared" si="1"/>
        <v>50</v>
      </c>
      <c r="G8" s="12">
        <f>SUM(B8:F8)</f>
        <v>0</v>
      </c>
    </row>
    <row r="9" spans="1:7" ht="15.75" thickTop="1" x14ac:dyDescent="0.25"/>
    <row r="10" spans="1:7" x14ac:dyDescent="0.25">
      <c r="B10" s="71"/>
      <c r="C10" s="71"/>
      <c r="D10" s="71"/>
      <c r="E10" s="71"/>
      <c r="F10" s="71"/>
    </row>
    <row r="12" spans="1:7" x14ac:dyDescent="0.25">
      <c r="B12" s="16"/>
      <c r="C12" s="15"/>
      <c r="D12" s="16"/>
      <c r="E12" s="16"/>
      <c r="F12" s="16"/>
      <c r="G12" s="21"/>
    </row>
    <row r="13" spans="1:7" x14ac:dyDescent="0.25">
      <c r="B13" s="16"/>
      <c r="C13" s="15"/>
      <c r="D13" s="15"/>
      <c r="E13" s="15"/>
      <c r="F13" s="15"/>
    </row>
    <row r="14" spans="1:7" x14ac:dyDescent="0.25">
      <c r="B14" s="16"/>
      <c r="C14" s="16"/>
      <c r="D14" s="16"/>
      <c r="E14" s="16"/>
      <c r="F14" s="16"/>
    </row>
    <row r="15" spans="1:7" x14ac:dyDescent="0.25">
      <c r="B15" s="16"/>
      <c r="C15" s="16"/>
      <c r="D15" s="16"/>
      <c r="E15" s="16"/>
      <c r="F15" s="16"/>
      <c r="G15" s="21"/>
    </row>
    <row r="16" spans="1:7" x14ac:dyDescent="0.25">
      <c r="B16" s="16"/>
      <c r="C16" s="16"/>
      <c r="D16" s="16"/>
      <c r="E16" s="16"/>
      <c r="F16" s="16"/>
    </row>
    <row r="17" spans="2:7" x14ac:dyDescent="0.25">
      <c r="B17" s="40"/>
      <c r="C17" s="40"/>
      <c r="D17" s="40"/>
      <c r="E17" s="40"/>
      <c r="F17" s="40"/>
      <c r="G17" s="16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="140" zoomScaleNormal="14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41" customWidth="1"/>
    <col min="7" max="7" width="2.28515625" style="41" customWidth="1"/>
    <col min="8" max="8" width="7.140625" style="41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5" t="s">
        <v>38</v>
      </c>
    </row>
    <row r="2" spans="1:16" x14ac:dyDescent="0.25">
      <c r="A2" s="12" t="s">
        <v>54</v>
      </c>
      <c r="B2" s="71" t="s">
        <v>19</v>
      </c>
      <c r="C2" s="71"/>
      <c r="D2" s="71"/>
      <c r="E2" s="17"/>
      <c r="F2" s="42"/>
      <c r="G2" s="42"/>
      <c r="H2" s="43"/>
      <c r="I2" s="12"/>
      <c r="J2" s="12" t="s">
        <v>55</v>
      </c>
      <c r="K2" s="12"/>
      <c r="L2" s="12"/>
      <c r="M2" s="12"/>
      <c r="N2" s="12"/>
      <c r="O2" s="12"/>
      <c r="P2" s="12"/>
    </row>
    <row r="3" spans="1:16" x14ac:dyDescent="0.25">
      <c r="A3" s="22"/>
      <c r="B3" s="22">
        <v>0</v>
      </c>
      <c r="C3" s="22">
        <v>1</v>
      </c>
      <c r="D3" s="22">
        <v>2</v>
      </c>
      <c r="E3" s="22"/>
      <c r="F3" s="43">
        <v>3</v>
      </c>
      <c r="G3" s="44"/>
      <c r="H3" s="43"/>
      <c r="I3" s="12"/>
      <c r="J3" s="12"/>
      <c r="K3" s="12"/>
      <c r="L3" s="12"/>
      <c r="M3" s="12"/>
      <c r="N3" s="12"/>
      <c r="O3" s="17"/>
    </row>
    <row r="4" spans="1:16" x14ac:dyDescent="0.25">
      <c r="A4" s="12" t="s">
        <v>69</v>
      </c>
      <c r="B4" s="14"/>
      <c r="C4" s="12">
        <v>100</v>
      </c>
      <c r="D4" s="12">
        <v>100</v>
      </c>
      <c r="E4" s="12"/>
      <c r="F4" s="45">
        <v>100</v>
      </c>
      <c r="G4" s="44"/>
      <c r="H4" s="46"/>
      <c r="I4" s="12"/>
      <c r="J4" s="17"/>
      <c r="K4" s="17"/>
      <c r="L4" s="12"/>
      <c r="M4" s="17"/>
      <c r="N4" s="17"/>
      <c r="O4" s="17"/>
      <c r="P4" s="17"/>
    </row>
    <row r="5" spans="1:16" x14ac:dyDescent="0.25">
      <c r="A5" s="12" t="s">
        <v>70</v>
      </c>
      <c r="B5" s="14"/>
      <c r="C5" s="16">
        <v>10000</v>
      </c>
      <c r="D5" s="16">
        <v>12000</v>
      </c>
      <c r="E5" s="12"/>
      <c r="F5" s="47">
        <v>14000</v>
      </c>
      <c r="G5" s="44"/>
      <c r="H5" s="43"/>
      <c r="I5" s="12"/>
      <c r="J5" s="17"/>
      <c r="K5" s="17"/>
      <c r="L5" s="12"/>
      <c r="M5" s="17"/>
      <c r="N5" s="17"/>
      <c r="O5" s="17"/>
      <c r="P5" s="17"/>
    </row>
    <row r="6" spans="1:16" x14ac:dyDescent="0.25">
      <c r="A6" s="12"/>
      <c r="B6" s="14"/>
      <c r="C6" s="14"/>
      <c r="D6" s="14"/>
      <c r="E6" s="14"/>
      <c r="F6" s="44"/>
      <c r="G6" s="44"/>
      <c r="H6" s="43"/>
      <c r="I6" s="12"/>
      <c r="J6" s="72" t="s">
        <v>64</v>
      </c>
      <c r="K6" s="72"/>
      <c r="L6" s="12"/>
      <c r="M6" s="72" t="s">
        <v>65</v>
      </c>
      <c r="N6" s="72"/>
      <c r="O6" s="17"/>
      <c r="P6" s="17" t="s">
        <v>66</v>
      </c>
    </row>
    <row r="7" spans="1:16" x14ac:dyDescent="0.25">
      <c r="A7" s="12" t="s">
        <v>44</v>
      </c>
      <c r="B7" s="16">
        <v>-1000000</v>
      </c>
      <c r="C7" s="16"/>
      <c r="D7" s="16"/>
      <c r="E7" s="16"/>
      <c r="F7" s="47"/>
      <c r="G7" s="47"/>
      <c r="H7" s="43"/>
      <c r="I7" s="12"/>
      <c r="J7" s="12" t="str">
        <f>A7</f>
        <v>Investering</v>
      </c>
      <c r="K7" s="12"/>
      <c r="L7" s="12"/>
      <c r="M7" s="12" t="str">
        <f t="shared" ref="M7:M17" si="0">A7</f>
        <v>Investering</v>
      </c>
      <c r="N7" s="16">
        <f t="shared" ref="N7:N15" si="1">D7</f>
        <v>0</v>
      </c>
      <c r="O7" s="12"/>
      <c r="P7" s="12"/>
    </row>
    <row r="8" spans="1:16" x14ac:dyDescent="0.25">
      <c r="A8" s="12" t="s">
        <v>45</v>
      </c>
      <c r="B8" s="16"/>
      <c r="C8" s="16">
        <f>C4*C5</f>
        <v>1000000</v>
      </c>
      <c r="D8" s="16">
        <f>C4*D5</f>
        <v>1200000</v>
      </c>
      <c r="E8" s="16"/>
      <c r="F8" s="47">
        <f>C4*F5</f>
        <v>1400000</v>
      </c>
      <c r="G8" s="47"/>
      <c r="H8" s="43"/>
      <c r="I8" s="12"/>
      <c r="J8" s="12" t="str">
        <f>A8</f>
        <v>Omsetning</v>
      </c>
      <c r="K8" s="16">
        <f>D8</f>
        <v>1200000</v>
      </c>
      <c r="L8" s="12"/>
      <c r="M8" s="12" t="str">
        <f t="shared" si="0"/>
        <v>Omsetning</v>
      </c>
      <c r="N8" s="16">
        <f t="shared" si="1"/>
        <v>1200000</v>
      </c>
      <c r="O8" s="12"/>
      <c r="P8" s="16"/>
    </row>
    <row r="9" spans="1:16" x14ac:dyDescent="0.25">
      <c r="A9" s="12" t="s">
        <v>46</v>
      </c>
      <c r="B9" s="16"/>
      <c r="C9" s="16">
        <f>C8*$H$9</f>
        <v>700000</v>
      </c>
      <c r="D9" s="16">
        <f>D8*$H$9</f>
        <v>840000</v>
      </c>
      <c r="E9" s="16" t="s">
        <v>10</v>
      </c>
      <c r="F9" s="47"/>
      <c r="G9" s="47"/>
      <c r="H9" s="46">
        <v>0.7</v>
      </c>
      <c r="I9" s="12"/>
      <c r="J9" s="12" t="str">
        <f t="shared" ref="J9:J15" si="2">A9</f>
        <v>Dekningsbidrag</v>
      </c>
      <c r="K9" s="16">
        <f>D9</f>
        <v>840000</v>
      </c>
      <c r="L9" s="12"/>
      <c r="M9" s="12" t="str">
        <f t="shared" si="0"/>
        <v>Dekningsbidrag</v>
      </c>
      <c r="N9" s="16">
        <f t="shared" si="1"/>
        <v>840000</v>
      </c>
      <c r="O9" s="12"/>
      <c r="P9" s="16"/>
    </row>
    <row r="10" spans="1:16" x14ac:dyDescent="0.25">
      <c r="A10" s="12" t="s">
        <v>76</v>
      </c>
      <c r="B10" s="16"/>
      <c r="C10" s="16">
        <v>-300000</v>
      </c>
      <c r="D10" s="16">
        <f>C10</f>
        <v>-300000</v>
      </c>
      <c r="E10" s="16"/>
      <c r="F10" s="47"/>
      <c r="G10" s="47"/>
      <c r="H10" s="43"/>
      <c r="I10" s="12"/>
      <c r="J10" s="12" t="str">
        <f t="shared" si="2"/>
        <v>Faste kostnader</v>
      </c>
      <c r="K10" s="16">
        <f>D10</f>
        <v>-300000</v>
      </c>
      <c r="L10" s="12"/>
      <c r="M10" s="12" t="str">
        <f t="shared" si="0"/>
        <v>Faste kostnader</v>
      </c>
      <c r="N10" s="16">
        <f t="shared" si="1"/>
        <v>-300000</v>
      </c>
      <c r="O10" s="12"/>
      <c r="P10" s="16"/>
    </row>
    <row r="11" spans="1:16" x14ac:dyDescent="0.25">
      <c r="A11" s="12" t="s">
        <v>47</v>
      </c>
      <c r="B11" s="16"/>
      <c r="C11" s="16">
        <f>B7*H11</f>
        <v>-200000</v>
      </c>
      <c r="D11" s="16">
        <f>(B7-C11)*H11</f>
        <v>-160000</v>
      </c>
      <c r="E11" s="16" t="s">
        <v>11</v>
      </c>
      <c r="F11" s="47"/>
      <c r="G11" s="47"/>
      <c r="H11" s="46">
        <v>0.2</v>
      </c>
      <c r="I11" s="12"/>
      <c r="J11" s="12" t="str">
        <f t="shared" si="2"/>
        <v>Avskrivninger</v>
      </c>
      <c r="K11" s="16"/>
      <c r="L11" s="12"/>
      <c r="M11" s="12" t="str">
        <f t="shared" si="0"/>
        <v>Avskrivninger</v>
      </c>
      <c r="N11" s="16">
        <f t="shared" si="1"/>
        <v>-160000</v>
      </c>
      <c r="O11" s="12"/>
      <c r="P11" s="16">
        <f>K11-N11</f>
        <v>160000</v>
      </c>
    </row>
    <row r="12" spans="1:16" x14ac:dyDescent="0.25">
      <c r="A12" s="22" t="s">
        <v>48</v>
      </c>
      <c r="B12" s="23"/>
      <c r="C12" s="23">
        <f>-B21*H12</f>
        <v>-42000</v>
      </c>
      <c r="D12" s="23">
        <f>-B23*H12</f>
        <v>-33600</v>
      </c>
      <c r="E12" s="16" t="s">
        <v>12</v>
      </c>
      <c r="F12" s="47"/>
      <c r="G12" s="47"/>
      <c r="H12" s="46">
        <v>0.06</v>
      </c>
      <c r="I12" s="12"/>
      <c r="J12" s="12" t="str">
        <f t="shared" si="2"/>
        <v>Renter</v>
      </c>
      <c r="K12" s="16">
        <f>D12</f>
        <v>-33600</v>
      </c>
      <c r="L12" s="12"/>
      <c r="M12" s="12" t="str">
        <f t="shared" si="0"/>
        <v>Renter</v>
      </c>
      <c r="N12" s="16">
        <f t="shared" si="1"/>
        <v>-33600</v>
      </c>
      <c r="O12" s="12"/>
      <c r="P12" s="16"/>
    </row>
    <row r="13" spans="1:16" x14ac:dyDescent="0.25">
      <c r="A13" s="12" t="s">
        <v>49</v>
      </c>
      <c r="B13" s="16"/>
      <c r="C13" s="16">
        <f>SUM(C9:C12)</f>
        <v>158000</v>
      </c>
      <c r="D13" s="16">
        <f>SUM(D9:D12)</f>
        <v>346400</v>
      </c>
      <c r="E13" s="16" t="s">
        <v>13</v>
      </c>
      <c r="F13" s="47"/>
      <c r="G13" s="47"/>
      <c r="H13" s="43"/>
      <c r="I13" s="12"/>
      <c r="J13" s="12" t="str">
        <f t="shared" si="2"/>
        <v>Skattbart overskudd</v>
      </c>
      <c r="K13" s="16"/>
      <c r="L13" s="12"/>
      <c r="M13" s="12" t="str">
        <f t="shared" si="0"/>
        <v>Skattbart overskudd</v>
      </c>
      <c r="N13" s="16">
        <f t="shared" si="1"/>
        <v>346400</v>
      </c>
      <c r="O13" s="12"/>
      <c r="P13" s="16"/>
    </row>
    <row r="14" spans="1:16" x14ac:dyDescent="0.25">
      <c r="A14" s="24" t="s">
        <v>52</v>
      </c>
      <c r="B14" s="16"/>
      <c r="C14" s="16">
        <f>-C13*$H$14</f>
        <v>-42660</v>
      </c>
      <c r="D14" s="16">
        <f>-D13*$H$14</f>
        <v>-93528</v>
      </c>
      <c r="E14" s="16" t="s">
        <v>14</v>
      </c>
      <c r="F14" s="47"/>
      <c r="G14" s="47"/>
      <c r="H14" s="46">
        <v>0.27</v>
      </c>
      <c r="I14" s="12"/>
      <c r="J14" s="22" t="str">
        <f t="shared" si="2"/>
        <v>Skatt</v>
      </c>
      <c r="K14" s="23">
        <f>D14</f>
        <v>-93528</v>
      </c>
      <c r="L14" s="43"/>
      <c r="M14" s="22" t="str">
        <f t="shared" si="0"/>
        <v>Skatt</v>
      </c>
      <c r="N14" s="23">
        <f t="shared" si="1"/>
        <v>-93528</v>
      </c>
      <c r="O14" s="12"/>
      <c r="P14" s="16"/>
    </row>
    <row r="15" spans="1:16" x14ac:dyDescent="0.25">
      <c r="A15" s="24" t="s">
        <v>63</v>
      </c>
      <c r="B15" s="16"/>
      <c r="C15" s="16">
        <f>C13+C14</f>
        <v>115340</v>
      </c>
      <c r="D15" s="16">
        <f>D13+D14</f>
        <v>252872</v>
      </c>
      <c r="E15" s="16" t="s">
        <v>15</v>
      </c>
      <c r="F15" s="47"/>
      <c r="G15" s="47"/>
      <c r="H15" s="46"/>
      <c r="I15" s="12"/>
      <c r="J15" s="12" t="str">
        <f t="shared" si="2"/>
        <v>Resultat etter skatt</v>
      </c>
      <c r="K15" s="16">
        <v>0</v>
      </c>
      <c r="L15" s="43"/>
      <c r="M15" s="12" t="str">
        <f t="shared" si="0"/>
        <v>Resultat etter skatt</v>
      </c>
      <c r="N15" s="16">
        <f t="shared" si="1"/>
        <v>252872</v>
      </c>
      <c r="O15" s="12"/>
      <c r="P15" s="16"/>
    </row>
    <row r="16" spans="1:16" x14ac:dyDescent="0.25">
      <c r="A16" s="24" t="s">
        <v>71</v>
      </c>
      <c r="B16" s="16">
        <v>700000</v>
      </c>
      <c r="C16" s="16">
        <f>B22</f>
        <v>-140000</v>
      </c>
      <c r="D16" s="16">
        <f>B22</f>
        <v>-140000</v>
      </c>
      <c r="E16" s="16" t="s">
        <v>18</v>
      </c>
      <c r="F16" s="47"/>
      <c r="G16" s="47"/>
      <c r="H16" s="43"/>
      <c r="I16" s="12"/>
      <c r="J16" s="12" t="str">
        <f>A16</f>
        <v>Lånebeløp/avdrag</v>
      </c>
      <c r="K16" s="16">
        <f>D16</f>
        <v>-140000</v>
      </c>
      <c r="L16" s="43"/>
      <c r="M16" s="12" t="str">
        <f t="shared" si="0"/>
        <v>Lånebeløp/avdrag</v>
      </c>
      <c r="N16" s="16"/>
      <c r="O16" s="12"/>
      <c r="P16" s="16">
        <f t="shared" ref="P16:P17" si="3">K16-N16</f>
        <v>-140000</v>
      </c>
    </row>
    <row r="17" spans="1:16" x14ac:dyDescent="0.25">
      <c r="A17" s="22" t="s">
        <v>67</v>
      </c>
      <c r="B17" s="23">
        <f>-H17*C8</f>
        <v>-150000</v>
      </c>
      <c r="C17" s="23">
        <f>(C8-D8)*$H$17</f>
        <v>-30000</v>
      </c>
      <c r="D17" s="23">
        <f>(D8-F8)*$H$17</f>
        <v>-30000</v>
      </c>
      <c r="E17" s="16" t="s">
        <v>16</v>
      </c>
      <c r="F17" s="47"/>
      <c r="G17" s="47"/>
      <c r="H17" s="46">
        <v>0.15</v>
      </c>
      <c r="I17" s="12"/>
      <c r="J17" s="22" t="str">
        <f>A17</f>
        <v>Endring arbeidskapital</v>
      </c>
      <c r="K17" s="23">
        <f>D17</f>
        <v>-30000</v>
      </c>
      <c r="L17" s="43"/>
      <c r="M17" s="22" t="str">
        <f t="shared" si="0"/>
        <v>Endring arbeidskapital</v>
      </c>
      <c r="N17" s="23"/>
      <c r="O17" s="43"/>
      <c r="P17" s="47">
        <f t="shared" si="3"/>
        <v>-30000</v>
      </c>
    </row>
    <row r="18" spans="1:16" x14ac:dyDescent="0.25">
      <c r="A18" s="73" t="s">
        <v>101</v>
      </c>
      <c r="B18" s="16"/>
      <c r="C18" s="16"/>
      <c r="D18" s="16"/>
      <c r="E18" s="16"/>
      <c r="F18" s="47"/>
      <c r="G18" s="47"/>
      <c r="H18" s="43"/>
      <c r="I18" s="12"/>
      <c r="J18" s="22" t="s">
        <v>68</v>
      </c>
      <c r="K18" s="23">
        <f>SUM(K9:K17)</f>
        <v>242872</v>
      </c>
      <c r="L18" s="43"/>
      <c r="M18" s="22" t="s">
        <v>63</v>
      </c>
      <c r="N18" s="23">
        <f>N15</f>
        <v>252872</v>
      </c>
      <c r="O18" s="43"/>
      <c r="P18" s="47">
        <f>SUM(P11:P17)</f>
        <v>-10000</v>
      </c>
    </row>
    <row r="19" spans="1:16" ht="15.75" thickBot="1" x14ac:dyDescent="0.3">
      <c r="A19" s="74"/>
      <c r="B19" s="19">
        <f>SUM(B7:B18)</f>
        <v>-450000</v>
      </c>
      <c r="C19" s="19">
        <f>C9+C10+C12+C14+C16+C17</f>
        <v>145340</v>
      </c>
      <c r="D19" s="19">
        <f>D9+D10+D12+D14+D16+D17</f>
        <v>242872</v>
      </c>
      <c r="E19" s="19" t="s">
        <v>17</v>
      </c>
      <c r="F19" s="47"/>
      <c r="G19" s="47"/>
      <c r="H19" s="43"/>
      <c r="I19" s="12"/>
      <c r="J19" s="12"/>
      <c r="K19" s="12"/>
      <c r="L19" s="43"/>
      <c r="M19" s="12"/>
      <c r="N19" s="12"/>
      <c r="O19" s="43"/>
      <c r="P19" s="43"/>
    </row>
    <row r="20" spans="1:16" ht="15.75" thickTop="1" x14ac:dyDescent="0.25">
      <c r="A20" s="12"/>
      <c r="B20" s="16"/>
      <c r="C20" s="16"/>
      <c r="D20" s="16"/>
      <c r="E20" s="16"/>
      <c r="F20" s="47"/>
      <c r="G20" s="47"/>
      <c r="H20" s="43"/>
      <c r="I20" s="12"/>
      <c r="J20" s="12" t="str">
        <f>M18</f>
        <v>Resultat etter skatt</v>
      </c>
      <c r="K20" s="16"/>
      <c r="L20" s="43"/>
      <c r="M20" s="16">
        <f>N18</f>
        <v>252872</v>
      </c>
      <c r="N20" s="12"/>
      <c r="O20" s="12"/>
      <c r="P20" s="12"/>
    </row>
    <row r="21" spans="1:16" x14ac:dyDescent="0.25">
      <c r="A21" s="12" t="s">
        <v>50</v>
      </c>
      <c r="B21" s="16">
        <v>700000</v>
      </c>
      <c r="C21" s="16"/>
      <c r="D21" s="16"/>
      <c r="E21" s="16"/>
      <c r="F21" s="47"/>
      <c r="G21" s="47"/>
      <c r="H21" s="43"/>
      <c r="I21" s="12"/>
      <c r="J21" s="16" t="str">
        <f>A11</f>
        <v>Avskrivninger</v>
      </c>
      <c r="K21" s="16">
        <f>-D11</f>
        <v>160000</v>
      </c>
      <c r="L21" s="43"/>
      <c r="M21" s="16"/>
      <c r="N21" s="16"/>
      <c r="O21" s="16"/>
      <c r="P21" s="12"/>
    </row>
    <row r="22" spans="1:16" x14ac:dyDescent="0.25">
      <c r="A22" s="12" t="s">
        <v>51</v>
      </c>
      <c r="B22" s="16">
        <f>-B21/C22</f>
        <v>-140000</v>
      </c>
      <c r="C22" s="15">
        <v>5</v>
      </c>
      <c r="D22" s="16" t="s">
        <v>72</v>
      </c>
      <c r="E22" s="16"/>
      <c r="F22" s="47"/>
      <c r="G22" s="47"/>
      <c r="H22" s="43"/>
      <c r="I22" s="12"/>
      <c r="J22" s="16" t="s">
        <v>51</v>
      </c>
      <c r="K22" s="16">
        <f>D16</f>
        <v>-140000</v>
      </c>
      <c r="L22" s="43"/>
      <c r="M22" s="24"/>
      <c r="N22" s="16"/>
      <c r="O22" s="12"/>
      <c r="P22" s="12"/>
    </row>
    <row r="23" spans="1:16" x14ac:dyDescent="0.25">
      <c r="A23" s="12"/>
      <c r="B23" s="16">
        <f>B21+B22</f>
        <v>560000</v>
      </c>
      <c r="C23" s="16"/>
      <c r="D23" s="16"/>
      <c r="E23" s="16"/>
      <c r="F23" s="47"/>
      <c r="G23" s="47"/>
      <c r="H23" s="43"/>
      <c r="I23" s="12"/>
      <c r="J23" s="23" t="str">
        <f>A17</f>
        <v>Endring arbeidskapital</v>
      </c>
      <c r="K23" s="23">
        <f>D17</f>
        <v>-30000</v>
      </c>
      <c r="L23" s="43"/>
      <c r="M23" s="23">
        <f>P18</f>
        <v>-10000</v>
      </c>
      <c r="N23" s="16"/>
      <c r="O23" s="12"/>
      <c r="P23" s="12"/>
    </row>
    <row r="24" spans="1:16" ht="15.75" thickBot="1" x14ac:dyDescent="0.3">
      <c r="A24" s="12"/>
      <c r="B24" s="16"/>
      <c r="C24" s="16"/>
      <c r="D24" s="16"/>
      <c r="E24" s="16"/>
      <c r="F24" s="47"/>
      <c r="G24" s="47"/>
      <c r="H24" s="43"/>
      <c r="I24" s="12"/>
      <c r="J24" s="25" t="str">
        <f>J18</f>
        <v>Kontantstrøm etter skatt</v>
      </c>
      <c r="K24" s="26"/>
      <c r="L24" s="43"/>
      <c r="M24" s="26">
        <f>K18</f>
        <v>242872</v>
      </c>
      <c r="N24" s="16"/>
      <c r="O24" s="12"/>
      <c r="P24" s="12"/>
    </row>
    <row r="25" spans="1:16" ht="15.75" thickTop="1" x14ac:dyDescent="0.25">
      <c r="L25" s="41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zoomScale="140" zoomScaleNormal="140" workbookViewId="0"/>
  </sheetViews>
  <sheetFormatPr baseColWidth="10" defaultColWidth="9.140625" defaultRowHeight="15" x14ac:dyDescent="0.25"/>
  <cols>
    <col min="1" max="1" width="15.85546875" style="12" customWidth="1"/>
    <col min="2" max="2" width="9.140625" style="12" customWidth="1"/>
    <col min="3" max="3" width="4.28515625" style="12" customWidth="1"/>
    <col min="4" max="4" width="14.28515625" style="12" customWidth="1"/>
    <col min="5" max="5" width="12.28515625" style="12" customWidth="1"/>
    <col min="6" max="6" width="3.42578125" style="12" customWidth="1"/>
    <col min="7" max="7" width="13.42578125" style="12" customWidth="1"/>
    <col min="8" max="8" width="13.28515625" style="12" customWidth="1"/>
    <col min="9" max="16384" width="9.140625" style="12"/>
  </cols>
  <sheetData>
    <row r="1" spans="1:9" x14ac:dyDescent="0.25">
      <c r="A1" s="14" t="s">
        <v>38</v>
      </c>
    </row>
    <row r="2" spans="1:9" x14ac:dyDescent="0.25">
      <c r="A2" s="12" t="s">
        <v>54</v>
      </c>
      <c r="D2" s="12" t="s">
        <v>55</v>
      </c>
    </row>
    <row r="3" spans="1:9" x14ac:dyDescent="0.25">
      <c r="A3" s="12" t="s">
        <v>57</v>
      </c>
      <c r="B3" s="21">
        <v>0.05</v>
      </c>
      <c r="D3" s="12" t="s">
        <v>58</v>
      </c>
      <c r="E3" s="14">
        <v>100</v>
      </c>
      <c r="F3" s="21"/>
    </row>
    <row r="4" spans="1:9" x14ac:dyDescent="0.25">
      <c r="A4" s="13" t="s">
        <v>19</v>
      </c>
      <c r="B4" s="13" t="s">
        <v>59</v>
      </c>
      <c r="D4" s="12" t="s">
        <v>60</v>
      </c>
      <c r="E4" s="21">
        <v>0.05</v>
      </c>
      <c r="F4" s="14"/>
    </row>
    <row r="5" spans="1:9" x14ac:dyDescent="0.25">
      <c r="A5" s="12">
        <v>0</v>
      </c>
      <c r="B5" s="29">
        <v>100</v>
      </c>
      <c r="C5" s="30"/>
      <c r="D5" s="12" t="s">
        <v>61</v>
      </c>
      <c r="E5" s="14">
        <v>30</v>
      </c>
      <c r="F5" s="14"/>
    </row>
    <row r="6" spans="1:9" x14ac:dyDescent="0.25">
      <c r="A6" s="12">
        <v>1</v>
      </c>
      <c r="B6" s="31">
        <f>B5*(1+$B$3)</f>
        <v>105</v>
      </c>
      <c r="C6" s="31"/>
      <c r="D6" s="12" t="str">
        <f>IF(E4&gt;=0,"Inflatert pris","Deflatert pris")</f>
        <v>Inflatert pris</v>
      </c>
      <c r="E6" s="31">
        <f>E3*(1+E4)^E5</f>
        <v>432.19423751506622</v>
      </c>
      <c r="F6" s="31"/>
    </row>
    <row r="7" spans="1:9" x14ac:dyDescent="0.25">
      <c r="A7" s="12">
        <v>2</v>
      </c>
      <c r="B7" s="31">
        <f t="shared" ref="B7:B15" si="0">B6*(1+$B$3)</f>
        <v>110.25</v>
      </c>
      <c r="C7" s="31"/>
    </row>
    <row r="8" spans="1:9" x14ac:dyDescent="0.25">
      <c r="A8" s="12">
        <v>3</v>
      </c>
      <c r="B8" s="31">
        <f t="shared" si="0"/>
        <v>115.7625</v>
      </c>
      <c r="C8" s="31"/>
      <c r="D8" s="12" t="s">
        <v>62</v>
      </c>
    </row>
    <row r="9" spans="1:9" x14ac:dyDescent="0.25">
      <c r="A9" s="12">
        <v>4</v>
      </c>
      <c r="B9" s="31">
        <f t="shared" si="0"/>
        <v>121.55062500000001</v>
      </c>
      <c r="C9" s="31"/>
      <c r="D9" s="12" t="s">
        <v>58</v>
      </c>
      <c r="E9" s="14">
        <v>100</v>
      </c>
    </row>
    <row r="10" spans="1:9" x14ac:dyDescent="0.25">
      <c r="A10" s="12">
        <v>5</v>
      </c>
      <c r="B10" s="31">
        <f t="shared" si="0"/>
        <v>127.62815625000002</v>
      </c>
      <c r="C10" s="31"/>
      <c r="D10" s="12" t="s">
        <v>60</v>
      </c>
      <c r="E10" s="21">
        <v>-0.03</v>
      </c>
      <c r="H10" s="15"/>
    </row>
    <row r="11" spans="1:9" x14ac:dyDescent="0.25">
      <c r="A11" s="12">
        <v>6</v>
      </c>
      <c r="B11" s="31">
        <f t="shared" si="0"/>
        <v>134.00956406250003</v>
      </c>
      <c r="C11" s="31"/>
      <c r="D11" s="12" t="s">
        <v>61</v>
      </c>
      <c r="E11" s="14">
        <v>10</v>
      </c>
      <c r="H11" s="21"/>
      <c r="I11" s="48"/>
    </row>
    <row r="12" spans="1:9" x14ac:dyDescent="0.25">
      <c r="A12" s="12">
        <v>7</v>
      </c>
      <c r="B12" s="31">
        <f t="shared" si="0"/>
        <v>140.71004226562505</v>
      </c>
      <c r="C12" s="31"/>
      <c r="D12" s="12" t="str">
        <f>IF(E10&gt;=0,"Inflatert pris","Deflatert pris")</f>
        <v>Deflatert pris</v>
      </c>
      <c r="E12" s="31">
        <f>E9*(1+E10)^E11</f>
        <v>73.742412689492824</v>
      </c>
      <c r="H12" s="20"/>
    </row>
    <row r="13" spans="1:9" x14ac:dyDescent="0.25">
      <c r="A13" s="12">
        <v>8</v>
      </c>
      <c r="B13" s="31">
        <f t="shared" si="0"/>
        <v>147.74554437890632</v>
      </c>
      <c r="C13" s="31"/>
      <c r="H13" s="29"/>
    </row>
    <row r="14" spans="1:9" x14ac:dyDescent="0.25">
      <c r="A14" s="12">
        <v>9</v>
      </c>
      <c r="B14" s="31">
        <f t="shared" si="0"/>
        <v>155.13282159785163</v>
      </c>
      <c r="C14" s="31"/>
      <c r="D14" s="12" t="s">
        <v>56</v>
      </c>
    </row>
    <row r="15" spans="1:9" x14ac:dyDescent="0.25">
      <c r="A15" s="12">
        <v>10</v>
      </c>
      <c r="B15" s="31">
        <f t="shared" si="0"/>
        <v>162.88946267774421</v>
      </c>
      <c r="C15" s="31"/>
      <c r="D15" s="12" t="s">
        <v>44</v>
      </c>
      <c r="E15" s="15">
        <v>10000000</v>
      </c>
    </row>
    <row r="16" spans="1:9" x14ac:dyDescent="0.25">
      <c r="D16" s="12" t="s">
        <v>2</v>
      </c>
      <c r="E16" s="21">
        <v>0.2</v>
      </c>
    </row>
    <row r="17" spans="4:5" x14ac:dyDescent="0.25">
      <c r="D17" s="12" t="s">
        <v>61</v>
      </c>
      <c r="E17" s="14">
        <v>10</v>
      </c>
    </row>
    <row r="18" spans="4:5" x14ac:dyDescent="0.25">
      <c r="D18" s="12" t="s">
        <v>73</v>
      </c>
      <c r="E18" s="31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tabSelected="1" zoomScale="140" zoomScaleNormal="14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8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4" t="s">
        <v>38</v>
      </c>
      <c r="B1" s="12"/>
      <c r="C1" s="13"/>
      <c r="D1" s="12"/>
      <c r="E1" s="12"/>
    </row>
    <row r="2" spans="1:9" x14ac:dyDescent="0.25">
      <c r="A2" s="41"/>
      <c r="B2" s="75" t="s">
        <v>35</v>
      </c>
      <c r="C2" s="77" t="s">
        <v>25</v>
      </c>
      <c r="D2" s="80" t="s">
        <v>102</v>
      </c>
      <c r="E2" s="80" t="s">
        <v>103</v>
      </c>
      <c r="F2" s="79" t="s">
        <v>2</v>
      </c>
      <c r="G2" s="1" t="s">
        <v>36</v>
      </c>
    </row>
    <row r="3" spans="1:9" x14ac:dyDescent="0.25">
      <c r="A3" s="22" t="s">
        <v>34</v>
      </c>
      <c r="B3" s="76"/>
      <c r="C3" s="78"/>
      <c r="D3" s="81"/>
      <c r="E3" s="81"/>
      <c r="F3" s="79"/>
      <c r="G3" s="1" t="s">
        <v>75</v>
      </c>
    </row>
    <row r="4" spans="1:9" x14ac:dyDescent="0.25">
      <c r="A4" s="12" t="s">
        <v>23</v>
      </c>
      <c r="B4" s="14">
        <v>8</v>
      </c>
      <c r="C4" s="13" t="s">
        <v>24</v>
      </c>
      <c r="D4" s="15">
        <v>1200</v>
      </c>
      <c r="E4" s="16">
        <f>B4*D4</f>
        <v>9600</v>
      </c>
      <c r="F4" s="2">
        <v>0</v>
      </c>
      <c r="G4" s="3">
        <v>0</v>
      </c>
    </row>
    <row r="5" spans="1:9" ht="18" x14ac:dyDescent="0.25">
      <c r="A5" s="12" t="s">
        <v>26</v>
      </c>
      <c r="B5" s="15">
        <v>2500</v>
      </c>
      <c r="C5" s="13" t="s">
        <v>43</v>
      </c>
      <c r="D5" s="15">
        <v>18</v>
      </c>
      <c r="E5" s="16">
        <f>B5*D5</f>
        <v>45000</v>
      </c>
      <c r="F5" s="2">
        <v>0.02</v>
      </c>
      <c r="G5" s="3">
        <f>E5*F5</f>
        <v>900</v>
      </c>
    </row>
    <row r="6" spans="1:9" x14ac:dyDescent="0.25">
      <c r="A6" s="12" t="s">
        <v>27</v>
      </c>
      <c r="B6" s="12"/>
      <c r="C6" s="13"/>
      <c r="D6" s="12"/>
      <c r="E6" s="15">
        <v>23000</v>
      </c>
      <c r="F6" s="2">
        <v>0.2</v>
      </c>
      <c r="G6" s="3">
        <f>E6*F6</f>
        <v>4600</v>
      </c>
    </row>
    <row r="7" spans="1:9" x14ac:dyDescent="0.25">
      <c r="A7" s="12" t="s">
        <v>28</v>
      </c>
      <c r="B7" s="12"/>
      <c r="C7" s="13"/>
      <c r="D7" s="12"/>
      <c r="E7" s="15">
        <v>5000</v>
      </c>
      <c r="F7" s="2">
        <v>0.3</v>
      </c>
      <c r="G7" s="3">
        <f>E7*F7</f>
        <v>1500</v>
      </c>
    </row>
    <row r="8" spans="1:9" x14ac:dyDescent="0.25">
      <c r="A8" s="12" t="s">
        <v>31</v>
      </c>
      <c r="B8" s="12"/>
      <c r="C8" s="13"/>
      <c r="D8" s="12"/>
      <c r="E8" s="16">
        <f>SUM(E4:E7)</f>
        <v>82600</v>
      </c>
      <c r="F8" s="6"/>
      <c r="G8" s="3"/>
    </row>
    <row r="9" spans="1:9" x14ac:dyDescent="0.25">
      <c r="A9" s="12" t="s">
        <v>29</v>
      </c>
      <c r="B9" s="15">
        <v>70</v>
      </c>
      <c r="C9" s="13" t="s">
        <v>30</v>
      </c>
      <c r="D9" s="15">
        <v>30</v>
      </c>
      <c r="E9" s="16">
        <f>B9*D9</f>
        <v>2100</v>
      </c>
      <c r="F9" s="2">
        <v>1</v>
      </c>
      <c r="G9" s="3">
        <f>E9*F9</f>
        <v>2100</v>
      </c>
    </row>
    <row r="10" spans="1:9" x14ac:dyDescent="0.25">
      <c r="A10" s="22" t="s">
        <v>32</v>
      </c>
      <c r="B10" s="22"/>
      <c r="C10" s="38"/>
      <c r="D10" s="22"/>
      <c r="E10" s="50">
        <v>12000</v>
      </c>
      <c r="G10" s="3"/>
    </row>
    <row r="11" spans="1:9" ht="15.75" thickBot="1" x14ac:dyDescent="0.3">
      <c r="A11" s="18" t="s">
        <v>33</v>
      </c>
      <c r="B11" s="18"/>
      <c r="C11" s="49"/>
      <c r="D11" s="18"/>
      <c r="E11" s="19">
        <f>SUM(E8:E10)</f>
        <v>96700</v>
      </c>
      <c r="F11" s="9"/>
      <c r="G11" s="10">
        <f>SUM(G4:G10)</f>
        <v>9100</v>
      </c>
      <c r="H11" s="27" t="s">
        <v>74</v>
      </c>
      <c r="I11" s="9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="140" zoomScaleNormal="140" workbookViewId="0"/>
  </sheetViews>
  <sheetFormatPr baseColWidth="10" defaultColWidth="9.140625" defaultRowHeight="15" outlineLevelRow="1" x14ac:dyDescent="0.25"/>
  <cols>
    <col min="1" max="1" width="9.42578125" style="65" customWidth="1"/>
    <col min="2" max="2" width="52.5703125" style="12" customWidth="1"/>
    <col min="3" max="3" width="9.140625" style="12"/>
    <col min="4" max="4" width="11.42578125" style="13" customWidth="1"/>
    <col min="5" max="5" width="10.140625" style="12" customWidth="1"/>
    <col min="6" max="10" width="11" style="12" customWidth="1"/>
    <col min="11" max="13" width="9.85546875" style="12" customWidth="1"/>
    <col min="14" max="14" width="9.85546875" style="12" bestFit="1" customWidth="1"/>
    <col min="15" max="15" width="9.85546875" style="12" customWidth="1"/>
    <col min="16" max="16384" width="9.140625" style="12"/>
  </cols>
  <sheetData>
    <row r="1" spans="1:15" x14ac:dyDescent="0.25">
      <c r="A1" s="64" t="s">
        <v>38</v>
      </c>
      <c r="E1" s="71" t="s">
        <v>20</v>
      </c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x14ac:dyDescent="0.25">
      <c r="E2" s="71" t="s">
        <v>19</v>
      </c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x14ac:dyDescent="0.25">
      <c r="A3" s="66" t="s">
        <v>0</v>
      </c>
      <c r="B3" s="22" t="s">
        <v>42</v>
      </c>
      <c r="C3" s="22" t="s">
        <v>2</v>
      </c>
      <c r="D3" s="38" t="s">
        <v>40</v>
      </c>
      <c r="E3" s="35">
        <v>2010</v>
      </c>
      <c r="F3" s="22">
        <f>E3+1</f>
        <v>2011</v>
      </c>
      <c r="G3" s="22">
        <f t="shared" ref="G3:O3" si="0">F3+1</f>
        <v>2012</v>
      </c>
      <c r="H3" s="22">
        <f t="shared" si="0"/>
        <v>2013</v>
      </c>
      <c r="I3" s="22">
        <f t="shared" si="0"/>
        <v>2014</v>
      </c>
      <c r="J3" s="22">
        <f t="shared" si="0"/>
        <v>2015</v>
      </c>
      <c r="K3" s="22">
        <f t="shared" si="0"/>
        <v>2016</v>
      </c>
      <c r="L3" s="22">
        <f t="shared" si="0"/>
        <v>2017</v>
      </c>
      <c r="M3" s="22">
        <f t="shared" si="0"/>
        <v>2018</v>
      </c>
      <c r="N3" s="22">
        <f t="shared" si="0"/>
        <v>2019</v>
      </c>
      <c r="O3" s="22">
        <f t="shared" si="0"/>
        <v>2020</v>
      </c>
    </row>
    <row r="4" spans="1:15" x14ac:dyDescent="0.25">
      <c r="B4" s="12" t="s">
        <v>8</v>
      </c>
      <c r="C4" s="21">
        <v>1</v>
      </c>
      <c r="D4" s="51">
        <v>2000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</row>
    <row r="5" spans="1:15" x14ac:dyDescent="0.25">
      <c r="A5" s="65" t="s">
        <v>10</v>
      </c>
      <c r="B5" s="12" t="s">
        <v>1</v>
      </c>
      <c r="C5" s="21">
        <v>0.3</v>
      </c>
      <c r="D5" s="51">
        <v>500</v>
      </c>
      <c r="E5" s="31">
        <f>D5*(1-$C5)</f>
        <v>350</v>
      </c>
      <c r="F5" s="31">
        <f>E5*(1-$C5)</f>
        <v>244.99999999999997</v>
      </c>
      <c r="G5" s="31">
        <f t="shared" ref="G5:O5" si="1">F5*(1-$C5)</f>
        <v>171.49999999999997</v>
      </c>
      <c r="H5" s="31">
        <f t="shared" si="1"/>
        <v>120.04999999999997</v>
      </c>
      <c r="I5" s="31">
        <f t="shared" si="1"/>
        <v>84.034999999999968</v>
      </c>
      <c r="J5" s="31">
        <f t="shared" si="1"/>
        <v>58.824499999999972</v>
      </c>
      <c r="K5" s="31">
        <f t="shared" si="1"/>
        <v>41.177149999999976</v>
      </c>
      <c r="L5" s="31">
        <f t="shared" si="1"/>
        <v>28.824004999999982</v>
      </c>
      <c r="M5" s="31">
        <f t="shared" si="1"/>
        <v>20.176803499999988</v>
      </c>
      <c r="N5" s="31">
        <f t="shared" si="1"/>
        <v>14.12376244999999</v>
      </c>
      <c r="O5" s="31">
        <f t="shared" si="1"/>
        <v>9.8866337149999932</v>
      </c>
    </row>
    <row r="6" spans="1:15" x14ac:dyDescent="0.25">
      <c r="A6" s="65" t="s">
        <v>11</v>
      </c>
      <c r="B6" s="12" t="s">
        <v>53</v>
      </c>
      <c r="C6" s="21">
        <v>0.2</v>
      </c>
      <c r="D6" s="51">
        <v>1000</v>
      </c>
      <c r="E6" s="31">
        <f t="shared" ref="E6:O14" si="2">D6*(1-$C6)</f>
        <v>800</v>
      </c>
      <c r="F6" s="31">
        <f t="shared" si="2"/>
        <v>640</v>
      </c>
      <c r="G6" s="31">
        <f t="shared" si="2"/>
        <v>512</v>
      </c>
      <c r="H6" s="31">
        <f t="shared" si="2"/>
        <v>409.6</v>
      </c>
      <c r="I6" s="31">
        <f t="shared" si="2"/>
        <v>327.68000000000006</v>
      </c>
      <c r="J6" s="31">
        <f t="shared" si="2"/>
        <v>262.14400000000006</v>
      </c>
      <c r="K6" s="31">
        <f t="shared" si="2"/>
        <v>209.71520000000007</v>
      </c>
      <c r="L6" s="31">
        <f t="shared" si="2"/>
        <v>167.77216000000007</v>
      </c>
      <c r="M6" s="31">
        <f t="shared" si="2"/>
        <v>134.21772800000005</v>
      </c>
      <c r="N6" s="31">
        <f t="shared" si="2"/>
        <v>107.37418240000005</v>
      </c>
      <c r="O6" s="31">
        <f t="shared" si="2"/>
        <v>85.899345920000044</v>
      </c>
    </row>
    <row r="7" spans="1:15" x14ac:dyDescent="0.25">
      <c r="A7" s="65" t="s">
        <v>12</v>
      </c>
      <c r="B7" s="52" t="s">
        <v>3</v>
      </c>
      <c r="C7" s="21">
        <v>0.2</v>
      </c>
      <c r="D7" s="51">
        <v>2000</v>
      </c>
      <c r="E7" s="31">
        <f t="shared" si="2"/>
        <v>1600</v>
      </c>
      <c r="F7" s="31">
        <f t="shared" si="2"/>
        <v>1280</v>
      </c>
      <c r="G7" s="31">
        <f t="shared" si="2"/>
        <v>1024</v>
      </c>
      <c r="H7" s="31">
        <f t="shared" si="2"/>
        <v>819.2</v>
      </c>
      <c r="I7" s="31">
        <f t="shared" si="2"/>
        <v>655.36000000000013</v>
      </c>
      <c r="J7" s="31">
        <f t="shared" si="2"/>
        <v>524.28800000000012</v>
      </c>
      <c r="K7" s="31">
        <f t="shared" si="2"/>
        <v>419.43040000000013</v>
      </c>
      <c r="L7" s="31">
        <f t="shared" si="2"/>
        <v>335.54432000000014</v>
      </c>
      <c r="M7" s="31">
        <f t="shared" si="2"/>
        <v>268.4354560000001</v>
      </c>
      <c r="N7" s="31">
        <f t="shared" si="2"/>
        <v>214.7483648000001</v>
      </c>
      <c r="O7" s="31">
        <f t="shared" si="2"/>
        <v>171.79869184000009</v>
      </c>
    </row>
    <row r="8" spans="1:15" outlineLevel="1" x14ac:dyDescent="0.25">
      <c r="A8" s="65" t="s">
        <v>13</v>
      </c>
      <c r="B8" s="52" t="s">
        <v>37</v>
      </c>
      <c r="C8" s="21">
        <v>0.2</v>
      </c>
      <c r="D8" s="51">
        <v>500</v>
      </c>
      <c r="E8" s="31">
        <f t="shared" si="2"/>
        <v>400</v>
      </c>
      <c r="F8" s="31">
        <f t="shared" si="2"/>
        <v>320</v>
      </c>
      <c r="G8" s="31">
        <f t="shared" si="2"/>
        <v>256</v>
      </c>
      <c r="H8" s="31">
        <f t="shared" si="2"/>
        <v>204.8</v>
      </c>
      <c r="I8" s="31">
        <f t="shared" si="2"/>
        <v>163.84000000000003</v>
      </c>
      <c r="J8" s="31">
        <f t="shared" si="2"/>
        <v>131.07200000000003</v>
      </c>
      <c r="K8" s="31">
        <f t="shared" si="2"/>
        <v>104.85760000000003</v>
      </c>
      <c r="L8" s="31">
        <f t="shared" si="2"/>
        <v>83.886080000000035</v>
      </c>
      <c r="M8" s="31">
        <f t="shared" si="2"/>
        <v>67.108864000000025</v>
      </c>
      <c r="N8" s="31">
        <f t="shared" si="2"/>
        <v>53.687091200000026</v>
      </c>
      <c r="O8" s="31">
        <f t="shared" si="2"/>
        <v>42.949672960000022</v>
      </c>
    </row>
    <row r="9" spans="1:15" outlineLevel="1" x14ac:dyDescent="0.25">
      <c r="A9" s="65" t="s">
        <v>14</v>
      </c>
      <c r="B9" s="52" t="s">
        <v>4</v>
      </c>
      <c r="C9" s="21">
        <v>0.14000000000000001</v>
      </c>
      <c r="D9" s="51"/>
      <c r="E9" s="31">
        <f t="shared" si="2"/>
        <v>0</v>
      </c>
      <c r="F9" s="31">
        <f t="shared" si="2"/>
        <v>0</v>
      </c>
      <c r="G9" s="31">
        <f t="shared" si="2"/>
        <v>0</v>
      </c>
      <c r="H9" s="31">
        <f t="shared" si="2"/>
        <v>0</v>
      </c>
      <c r="I9" s="31">
        <f t="shared" si="2"/>
        <v>0</v>
      </c>
      <c r="J9" s="31">
        <f t="shared" si="2"/>
        <v>0</v>
      </c>
      <c r="K9" s="31">
        <f t="shared" si="2"/>
        <v>0</v>
      </c>
      <c r="L9" s="31">
        <f t="shared" si="2"/>
        <v>0</v>
      </c>
      <c r="M9" s="31">
        <f t="shared" si="2"/>
        <v>0</v>
      </c>
      <c r="N9" s="31">
        <f t="shared" si="2"/>
        <v>0</v>
      </c>
      <c r="O9" s="31">
        <f t="shared" si="2"/>
        <v>0</v>
      </c>
    </row>
    <row r="10" spans="1:15" outlineLevel="1" x14ac:dyDescent="0.25">
      <c r="A10" s="65" t="s">
        <v>15</v>
      </c>
      <c r="B10" s="52" t="s">
        <v>41</v>
      </c>
      <c r="C10" s="21">
        <v>0.12</v>
      </c>
      <c r="D10" s="51"/>
      <c r="E10" s="31">
        <f t="shared" si="2"/>
        <v>0</v>
      </c>
      <c r="F10" s="31">
        <f t="shared" si="2"/>
        <v>0</v>
      </c>
      <c r="G10" s="31">
        <f t="shared" si="2"/>
        <v>0</v>
      </c>
      <c r="H10" s="31">
        <f t="shared" si="2"/>
        <v>0</v>
      </c>
      <c r="I10" s="31">
        <f t="shared" si="2"/>
        <v>0</v>
      </c>
      <c r="J10" s="31">
        <f t="shared" si="2"/>
        <v>0</v>
      </c>
      <c r="K10" s="31">
        <f t="shared" si="2"/>
        <v>0</v>
      </c>
      <c r="L10" s="31">
        <f t="shared" si="2"/>
        <v>0</v>
      </c>
      <c r="M10" s="31">
        <f t="shared" si="2"/>
        <v>0</v>
      </c>
      <c r="N10" s="31">
        <f t="shared" si="2"/>
        <v>0</v>
      </c>
      <c r="O10" s="31">
        <f t="shared" si="2"/>
        <v>0</v>
      </c>
    </row>
    <row r="11" spans="1:15" outlineLevel="1" x14ac:dyDescent="0.25">
      <c r="A11" s="65" t="s">
        <v>18</v>
      </c>
      <c r="B11" s="52" t="s">
        <v>5</v>
      </c>
      <c r="C11" s="21">
        <v>0.05</v>
      </c>
      <c r="D11" s="51"/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</row>
    <row r="12" spans="1:15" outlineLevel="1" x14ac:dyDescent="0.25">
      <c r="A12" s="65" t="s">
        <v>16</v>
      </c>
      <c r="B12" s="52" t="s">
        <v>6</v>
      </c>
      <c r="C12" s="21">
        <v>0.04</v>
      </c>
      <c r="D12" s="51"/>
      <c r="E12" s="31">
        <f>D12*(1-$C12)</f>
        <v>0</v>
      </c>
      <c r="F12" s="31">
        <f t="shared" si="2"/>
        <v>0</v>
      </c>
      <c r="G12" s="31">
        <f t="shared" si="2"/>
        <v>0</v>
      </c>
      <c r="H12" s="31">
        <f t="shared" si="2"/>
        <v>0</v>
      </c>
      <c r="I12" s="31">
        <f t="shared" si="2"/>
        <v>0</v>
      </c>
      <c r="J12" s="31">
        <f t="shared" si="2"/>
        <v>0</v>
      </c>
      <c r="K12" s="31">
        <f t="shared" si="2"/>
        <v>0</v>
      </c>
      <c r="L12" s="31">
        <f t="shared" si="2"/>
        <v>0</v>
      </c>
      <c r="M12" s="31">
        <f t="shared" si="2"/>
        <v>0</v>
      </c>
      <c r="N12" s="31">
        <f t="shared" si="2"/>
        <v>0</v>
      </c>
      <c r="O12" s="31">
        <f t="shared" si="2"/>
        <v>0</v>
      </c>
    </row>
    <row r="13" spans="1:15" x14ac:dyDescent="0.25">
      <c r="A13" s="65" t="s">
        <v>17</v>
      </c>
      <c r="B13" s="52" t="s">
        <v>7</v>
      </c>
      <c r="C13" s="21">
        <v>0.02</v>
      </c>
      <c r="D13" s="51">
        <v>3000</v>
      </c>
      <c r="E13" s="31">
        <f>D13*(1-$C13)</f>
        <v>2940</v>
      </c>
      <c r="F13" s="31">
        <f t="shared" si="2"/>
        <v>2881.2</v>
      </c>
      <c r="G13" s="31">
        <f t="shared" si="2"/>
        <v>2823.5759999999996</v>
      </c>
      <c r="H13" s="31">
        <f t="shared" si="2"/>
        <v>2767.1044799999995</v>
      </c>
      <c r="I13" s="31">
        <f t="shared" si="2"/>
        <v>2711.7623903999993</v>
      </c>
      <c r="J13" s="31">
        <f t="shared" si="2"/>
        <v>2657.5271425919991</v>
      </c>
      <c r="K13" s="31">
        <f t="shared" si="2"/>
        <v>2604.3765997401592</v>
      </c>
      <c r="L13" s="31">
        <f t="shared" si="2"/>
        <v>2552.2890677453561</v>
      </c>
      <c r="M13" s="31">
        <f t="shared" si="2"/>
        <v>2501.2432863904487</v>
      </c>
      <c r="N13" s="31">
        <f t="shared" si="2"/>
        <v>2451.2184206626398</v>
      </c>
      <c r="O13" s="31">
        <f t="shared" si="2"/>
        <v>2402.1940522493869</v>
      </c>
    </row>
    <row r="14" spans="1:15" x14ac:dyDescent="0.25">
      <c r="A14" s="66"/>
      <c r="B14" s="53" t="s">
        <v>9</v>
      </c>
      <c r="C14" s="54">
        <v>0</v>
      </c>
      <c r="D14" s="55">
        <v>3500</v>
      </c>
      <c r="E14" s="56">
        <f t="shared" si="2"/>
        <v>3500</v>
      </c>
      <c r="F14" s="56">
        <f t="shared" si="2"/>
        <v>3500</v>
      </c>
      <c r="G14" s="56">
        <f t="shared" si="2"/>
        <v>3500</v>
      </c>
      <c r="H14" s="56">
        <f t="shared" si="2"/>
        <v>3500</v>
      </c>
      <c r="I14" s="56">
        <f t="shared" si="2"/>
        <v>3500</v>
      </c>
      <c r="J14" s="56">
        <f t="shared" si="2"/>
        <v>3500</v>
      </c>
      <c r="K14" s="56">
        <f t="shared" si="2"/>
        <v>3500</v>
      </c>
      <c r="L14" s="56">
        <f t="shared" si="2"/>
        <v>3500</v>
      </c>
      <c r="M14" s="56">
        <f t="shared" si="2"/>
        <v>3500</v>
      </c>
      <c r="N14" s="56">
        <f t="shared" si="2"/>
        <v>3500</v>
      </c>
      <c r="O14" s="56">
        <f t="shared" si="2"/>
        <v>3500</v>
      </c>
    </row>
    <row r="15" spans="1:15" ht="15.75" outlineLevel="1" thickBot="1" x14ac:dyDescent="0.3">
      <c r="A15" s="67"/>
      <c r="B15" s="57" t="s">
        <v>22</v>
      </c>
      <c r="C15" s="25"/>
      <c r="D15" s="58">
        <f>SUM(D4:D14)</f>
        <v>12500</v>
      </c>
      <c r="E15" s="59">
        <f t="shared" ref="E15" si="3">SUM(E4:E14)</f>
        <v>9590</v>
      </c>
      <c r="F15" s="59">
        <f t="shared" ref="F15:O15" si="4">SUM(F4:F14)</f>
        <v>8866.2000000000007</v>
      </c>
      <c r="G15" s="59">
        <f t="shared" si="4"/>
        <v>8287.0759999999991</v>
      </c>
      <c r="H15" s="59">
        <f t="shared" si="4"/>
        <v>7820.7544799999996</v>
      </c>
      <c r="I15" s="59">
        <f t="shared" si="4"/>
        <v>7442.6773904000001</v>
      </c>
      <c r="J15" s="59">
        <f t="shared" si="4"/>
        <v>7133.8556425919996</v>
      </c>
      <c r="K15" s="59">
        <f t="shared" si="4"/>
        <v>6879.5569497401593</v>
      </c>
      <c r="L15" s="59">
        <f t="shared" si="4"/>
        <v>6668.3156327453562</v>
      </c>
      <c r="M15" s="59">
        <f t="shared" si="4"/>
        <v>6491.1821378904488</v>
      </c>
      <c r="N15" s="59">
        <f t="shared" si="4"/>
        <v>6341.1518215126398</v>
      </c>
      <c r="O15" s="59">
        <f t="shared" si="4"/>
        <v>6212.728396684387</v>
      </c>
    </row>
    <row r="16" spans="1:15" ht="15.75" outlineLevel="1" thickTop="1" x14ac:dyDescent="0.25">
      <c r="B16" s="52"/>
      <c r="D16" s="6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6" x14ac:dyDescent="0.25">
      <c r="B17" s="52"/>
      <c r="E17" s="71" t="s">
        <v>21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6" x14ac:dyDescent="0.25">
      <c r="E18" s="71" t="s">
        <v>19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6" x14ac:dyDescent="0.25">
      <c r="A19" s="66" t="s">
        <v>0</v>
      </c>
      <c r="B19" s="22" t="s">
        <v>42</v>
      </c>
      <c r="C19" s="22" t="s">
        <v>2</v>
      </c>
      <c r="D19" s="38" t="s">
        <v>40</v>
      </c>
      <c r="E19" s="22">
        <f>E3</f>
        <v>2010</v>
      </c>
      <c r="F19" s="22">
        <f>E19+1</f>
        <v>2011</v>
      </c>
      <c r="G19" s="22">
        <f t="shared" ref="G19:O19" si="5">F19+1</f>
        <v>2012</v>
      </c>
      <c r="H19" s="22">
        <f t="shared" si="5"/>
        <v>2013</v>
      </c>
      <c r="I19" s="22">
        <f t="shared" si="5"/>
        <v>2014</v>
      </c>
      <c r="J19" s="22">
        <f t="shared" si="5"/>
        <v>2015</v>
      </c>
      <c r="K19" s="22">
        <f t="shared" si="5"/>
        <v>2016</v>
      </c>
      <c r="L19" s="22">
        <f t="shared" si="5"/>
        <v>2017</v>
      </c>
      <c r="M19" s="22">
        <f t="shared" si="5"/>
        <v>2018</v>
      </c>
      <c r="N19" s="22">
        <f t="shared" si="5"/>
        <v>2019</v>
      </c>
      <c r="O19" s="22">
        <f t="shared" si="5"/>
        <v>2020</v>
      </c>
    </row>
    <row r="20" spans="1:16" x14ac:dyDescent="0.25">
      <c r="B20" s="12" t="str">
        <f>B4</f>
        <v>Direkte kostnadsførte investeringer</v>
      </c>
      <c r="C20" s="61">
        <f>C4</f>
        <v>1</v>
      </c>
      <c r="D20" s="60">
        <f>D4</f>
        <v>2000</v>
      </c>
      <c r="E20" s="16">
        <f>D4-E4</f>
        <v>2000</v>
      </c>
      <c r="F20" s="16">
        <f t="shared" ref="F20:O20" si="6">E4-F4</f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  <c r="N20" s="16">
        <f t="shared" si="6"/>
        <v>0</v>
      </c>
      <c r="O20" s="16">
        <f t="shared" si="6"/>
        <v>0</v>
      </c>
    </row>
    <row r="21" spans="1:16" x14ac:dyDescent="0.25">
      <c r="A21" s="65" t="str">
        <f>A5</f>
        <v>a</v>
      </c>
      <c r="B21" s="12" t="str">
        <f t="shared" ref="B21:B30" si="7">B5</f>
        <v>Kontormaskiner o.l</v>
      </c>
      <c r="C21" s="61">
        <f t="shared" ref="C21:D30" si="8">C5</f>
        <v>0.3</v>
      </c>
      <c r="D21" s="60">
        <f t="shared" si="8"/>
        <v>500</v>
      </c>
      <c r="E21" s="16">
        <f t="shared" ref="E21:O29" si="9">D5-E5</f>
        <v>150</v>
      </c>
      <c r="F21" s="16">
        <f t="shared" si="9"/>
        <v>105.00000000000003</v>
      </c>
      <c r="G21" s="16">
        <f t="shared" si="9"/>
        <v>73.5</v>
      </c>
      <c r="H21" s="16">
        <f t="shared" si="9"/>
        <v>51.45</v>
      </c>
      <c r="I21" s="16">
        <f t="shared" si="9"/>
        <v>36.015000000000001</v>
      </c>
      <c r="J21" s="16">
        <f t="shared" si="9"/>
        <v>25.210499999999996</v>
      </c>
      <c r="K21" s="16">
        <f t="shared" si="9"/>
        <v>17.647349999999996</v>
      </c>
      <c r="L21" s="16">
        <f t="shared" si="9"/>
        <v>12.353144999999994</v>
      </c>
      <c r="M21" s="16">
        <f t="shared" si="9"/>
        <v>8.6472014999999942</v>
      </c>
      <c r="N21" s="16">
        <f t="shared" si="9"/>
        <v>6.0530410499999974</v>
      </c>
      <c r="O21" s="16">
        <f t="shared" si="9"/>
        <v>4.2371287349999971</v>
      </c>
    </row>
    <row r="22" spans="1:16" x14ac:dyDescent="0.25">
      <c r="A22" s="65" t="str">
        <f t="shared" ref="A22:A29" si="10">A6</f>
        <v>b</v>
      </c>
      <c r="B22" s="12" t="str">
        <f t="shared" si="7"/>
        <v xml:space="preserve">Ervervet forretningsverdi (goodwill) </v>
      </c>
      <c r="C22" s="61">
        <f t="shared" si="8"/>
        <v>0.2</v>
      </c>
      <c r="D22" s="60">
        <f t="shared" si="8"/>
        <v>1000</v>
      </c>
      <c r="E22" s="16">
        <f t="shared" si="9"/>
        <v>200</v>
      </c>
      <c r="F22" s="16">
        <f t="shared" si="9"/>
        <v>160</v>
      </c>
      <c r="G22" s="16">
        <f t="shared" si="9"/>
        <v>128</v>
      </c>
      <c r="H22" s="16">
        <f t="shared" si="9"/>
        <v>102.39999999999998</v>
      </c>
      <c r="I22" s="16">
        <f t="shared" si="9"/>
        <v>81.919999999999959</v>
      </c>
      <c r="J22" s="16">
        <f t="shared" si="9"/>
        <v>65.536000000000001</v>
      </c>
      <c r="K22" s="16">
        <f t="shared" si="9"/>
        <v>52.428799999999995</v>
      </c>
      <c r="L22" s="16">
        <f t="shared" si="9"/>
        <v>41.943039999999996</v>
      </c>
      <c r="M22" s="16">
        <f t="shared" si="9"/>
        <v>33.55443200000002</v>
      </c>
      <c r="N22" s="16">
        <f t="shared" si="9"/>
        <v>26.843545599999999</v>
      </c>
      <c r="O22" s="16">
        <f t="shared" si="9"/>
        <v>21.474836480000008</v>
      </c>
    </row>
    <row r="23" spans="1:16" x14ac:dyDescent="0.25">
      <c r="A23" s="65" t="str">
        <f t="shared" si="10"/>
        <v>c</v>
      </c>
      <c r="B23" s="12" t="str">
        <f t="shared" si="7"/>
        <v>Vogntog,lastebiler,varebiler osv.</v>
      </c>
      <c r="C23" s="61">
        <f t="shared" si="8"/>
        <v>0.2</v>
      </c>
      <c r="D23" s="60">
        <f t="shared" si="8"/>
        <v>2000</v>
      </c>
      <c r="E23" s="16">
        <f t="shared" si="9"/>
        <v>400</v>
      </c>
      <c r="F23" s="16">
        <f t="shared" si="9"/>
        <v>320</v>
      </c>
      <c r="G23" s="16">
        <f t="shared" si="9"/>
        <v>256</v>
      </c>
      <c r="H23" s="16">
        <f t="shared" si="9"/>
        <v>204.79999999999995</v>
      </c>
      <c r="I23" s="16">
        <f t="shared" si="9"/>
        <v>163.83999999999992</v>
      </c>
      <c r="J23" s="16">
        <f t="shared" si="9"/>
        <v>131.072</v>
      </c>
      <c r="K23" s="16">
        <f t="shared" si="9"/>
        <v>104.85759999999999</v>
      </c>
      <c r="L23" s="16">
        <f t="shared" si="9"/>
        <v>83.886079999999993</v>
      </c>
      <c r="M23" s="16">
        <f t="shared" si="9"/>
        <v>67.10886400000004</v>
      </c>
      <c r="N23" s="16">
        <f t="shared" si="9"/>
        <v>53.687091199999998</v>
      </c>
      <c r="O23" s="16">
        <f t="shared" si="9"/>
        <v>42.949672960000015</v>
      </c>
    </row>
    <row r="24" spans="1:16" x14ac:dyDescent="0.25">
      <c r="A24" s="68" t="str">
        <f t="shared" si="10"/>
        <v>d</v>
      </c>
      <c r="B24" s="12" t="str">
        <f t="shared" si="7"/>
        <v>Personbiler,traktorer,andre rullende maskiner</v>
      </c>
      <c r="C24" s="61">
        <f t="shared" si="8"/>
        <v>0.2</v>
      </c>
      <c r="D24" s="60">
        <f t="shared" si="8"/>
        <v>500</v>
      </c>
      <c r="E24" s="16">
        <f t="shared" si="9"/>
        <v>100</v>
      </c>
      <c r="F24" s="16">
        <f t="shared" si="9"/>
        <v>80</v>
      </c>
      <c r="G24" s="16">
        <f t="shared" si="9"/>
        <v>64</v>
      </c>
      <c r="H24" s="16">
        <f t="shared" si="9"/>
        <v>51.199999999999989</v>
      </c>
      <c r="I24" s="16">
        <f t="shared" si="9"/>
        <v>40.95999999999998</v>
      </c>
      <c r="J24" s="16">
        <f t="shared" si="9"/>
        <v>32.768000000000001</v>
      </c>
      <c r="K24" s="16">
        <f t="shared" si="9"/>
        <v>26.214399999999998</v>
      </c>
      <c r="L24" s="16">
        <f t="shared" si="9"/>
        <v>20.971519999999998</v>
      </c>
      <c r="M24" s="16">
        <f t="shared" si="9"/>
        <v>16.77721600000001</v>
      </c>
      <c r="N24" s="16">
        <f t="shared" si="9"/>
        <v>13.421772799999999</v>
      </c>
      <c r="O24" s="16">
        <f t="shared" si="9"/>
        <v>10.737418240000004</v>
      </c>
    </row>
    <row r="25" spans="1:16" hidden="1" outlineLevel="1" x14ac:dyDescent="0.25">
      <c r="A25" s="65" t="str">
        <f t="shared" si="10"/>
        <v>e</v>
      </c>
      <c r="B25" s="12" t="str">
        <f t="shared" si="7"/>
        <v>Skip,fartøyer,rigger m.v.</v>
      </c>
      <c r="C25" s="61">
        <f t="shared" si="8"/>
        <v>0.14000000000000001</v>
      </c>
      <c r="D25" s="60">
        <f t="shared" si="8"/>
        <v>0</v>
      </c>
      <c r="E25" s="16">
        <f t="shared" si="9"/>
        <v>0</v>
      </c>
      <c r="F25" s="16">
        <f t="shared" si="9"/>
        <v>0</v>
      </c>
      <c r="G25" s="16">
        <f t="shared" si="9"/>
        <v>0</v>
      </c>
      <c r="H25" s="16">
        <f t="shared" si="9"/>
        <v>0</v>
      </c>
      <c r="I25" s="16">
        <f t="shared" si="9"/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</row>
    <row r="26" spans="1:16" hidden="1" outlineLevel="1" x14ac:dyDescent="0.25">
      <c r="A26" s="65" t="str">
        <f t="shared" si="10"/>
        <v>f</v>
      </c>
      <c r="B26" s="12" t="str">
        <f t="shared" si="7"/>
        <v>Fly,helikoptre</v>
      </c>
      <c r="C26" s="61">
        <f t="shared" si="8"/>
        <v>0.12</v>
      </c>
      <c r="D26" s="60">
        <f t="shared" si="8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16">
        <f t="shared" si="9"/>
        <v>0</v>
      </c>
      <c r="I26" s="16">
        <f t="shared" si="9"/>
        <v>0</v>
      </c>
      <c r="J26" s="16">
        <f t="shared" si="9"/>
        <v>0</v>
      </c>
      <c r="K26" s="16">
        <f t="shared" si="9"/>
        <v>0</v>
      </c>
      <c r="L26" s="16">
        <f t="shared" si="9"/>
        <v>0</v>
      </c>
      <c r="M26" s="16">
        <f t="shared" si="9"/>
        <v>0</v>
      </c>
      <c r="N26" s="16">
        <f t="shared" si="9"/>
        <v>0</v>
      </c>
      <c r="O26" s="16">
        <f t="shared" si="9"/>
        <v>0</v>
      </c>
    </row>
    <row r="27" spans="1:16" hidden="1" outlineLevel="1" x14ac:dyDescent="0.25">
      <c r="A27" s="65" t="str">
        <f t="shared" si="10"/>
        <v>g</v>
      </c>
      <c r="B27" s="12" t="str">
        <f t="shared" si="7"/>
        <v>Anlegg for overføring og distribusjon av elektrisk kraft m.v.</v>
      </c>
      <c r="C27" s="61">
        <f t="shared" si="8"/>
        <v>0.05</v>
      </c>
      <c r="D27" s="60">
        <f t="shared" si="8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6">
        <f t="shared" si="9"/>
        <v>0</v>
      </c>
      <c r="O27" s="16">
        <f t="shared" si="9"/>
        <v>0</v>
      </c>
    </row>
    <row r="28" spans="1:16" hidden="1" outlineLevel="1" x14ac:dyDescent="0.25">
      <c r="A28" s="65" t="str">
        <f t="shared" si="10"/>
        <v>h</v>
      </c>
      <c r="B28" s="12" t="str">
        <f t="shared" si="7"/>
        <v>Bygg og anlegg, hoteller</v>
      </c>
      <c r="C28" s="61">
        <f t="shared" si="8"/>
        <v>0.04</v>
      </c>
      <c r="D28" s="60">
        <f>D12</f>
        <v>0</v>
      </c>
      <c r="E28" s="16">
        <f>D12-E12</f>
        <v>0</v>
      </c>
      <c r="F28" s="16">
        <f t="shared" si="9"/>
        <v>0</v>
      </c>
      <c r="G28" s="16">
        <f t="shared" si="9"/>
        <v>0</v>
      </c>
      <c r="H28" s="16">
        <f t="shared" si="9"/>
        <v>0</v>
      </c>
      <c r="I28" s="16">
        <f t="shared" si="9"/>
        <v>0</v>
      </c>
      <c r="J28" s="16">
        <f t="shared" si="9"/>
        <v>0</v>
      </c>
      <c r="K28" s="16">
        <f t="shared" si="9"/>
        <v>0</v>
      </c>
      <c r="L28" s="16">
        <f t="shared" si="9"/>
        <v>0</v>
      </c>
      <c r="M28" s="16">
        <f t="shared" si="9"/>
        <v>0</v>
      </c>
      <c r="N28" s="16">
        <f t="shared" si="9"/>
        <v>0</v>
      </c>
      <c r="O28" s="16">
        <f t="shared" si="9"/>
        <v>0</v>
      </c>
    </row>
    <row r="29" spans="1:16" collapsed="1" x14ac:dyDescent="0.25">
      <c r="A29" s="65" t="str">
        <f t="shared" si="10"/>
        <v>i</v>
      </c>
      <c r="B29" s="12" t="str">
        <f t="shared" si="7"/>
        <v>Forretningsbygg</v>
      </c>
      <c r="C29" s="61">
        <f t="shared" si="8"/>
        <v>0.02</v>
      </c>
      <c r="D29" s="60">
        <f>D13</f>
        <v>3000</v>
      </c>
      <c r="E29" s="16">
        <f>D13-E13</f>
        <v>60</v>
      </c>
      <c r="F29" s="16">
        <f t="shared" si="9"/>
        <v>58.800000000000182</v>
      </c>
      <c r="G29" s="16">
        <f t="shared" si="9"/>
        <v>57.624000000000251</v>
      </c>
      <c r="H29" s="16">
        <f t="shared" si="9"/>
        <v>56.471520000000055</v>
      </c>
      <c r="I29" s="16">
        <f t="shared" si="9"/>
        <v>55.342089600000236</v>
      </c>
      <c r="J29" s="16">
        <f t="shared" si="9"/>
        <v>54.235247808000167</v>
      </c>
      <c r="K29" s="16">
        <f t="shared" si="9"/>
        <v>53.150542851839873</v>
      </c>
      <c r="L29" s="16">
        <f t="shared" si="9"/>
        <v>52.087531994803157</v>
      </c>
      <c r="M29" s="16">
        <f t="shared" si="9"/>
        <v>51.045781354907376</v>
      </c>
      <c r="N29" s="16">
        <f t="shared" si="9"/>
        <v>50.024865727808901</v>
      </c>
      <c r="O29" s="16">
        <f t="shared" si="9"/>
        <v>49.024368413252887</v>
      </c>
    </row>
    <row r="30" spans="1:16" x14ac:dyDescent="0.25">
      <c r="A30" s="66"/>
      <c r="B30" s="22" t="str">
        <f t="shared" si="7"/>
        <v>Tomter</v>
      </c>
      <c r="C30" s="62">
        <f t="shared" si="8"/>
        <v>0</v>
      </c>
      <c r="D30" s="63">
        <f>D14</f>
        <v>3500</v>
      </c>
      <c r="E30" s="22">
        <v>0</v>
      </c>
      <c r="F30" s="23">
        <f t="shared" ref="F30:O30" si="11">D14-E14</f>
        <v>0</v>
      </c>
      <c r="G30" s="23">
        <f t="shared" si="11"/>
        <v>0</v>
      </c>
      <c r="H30" s="23">
        <f t="shared" si="11"/>
        <v>0</v>
      </c>
      <c r="I30" s="23">
        <f t="shared" si="11"/>
        <v>0</v>
      </c>
      <c r="J30" s="23">
        <f t="shared" si="11"/>
        <v>0</v>
      </c>
      <c r="K30" s="23">
        <f t="shared" si="11"/>
        <v>0</v>
      </c>
      <c r="L30" s="23">
        <f t="shared" si="11"/>
        <v>0</v>
      </c>
      <c r="M30" s="23">
        <f t="shared" si="11"/>
        <v>0</v>
      </c>
      <c r="N30" s="23">
        <f t="shared" si="11"/>
        <v>0</v>
      </c>
      <c r="O30" s="23">
        <f t="shared" si="11"/>
        <v>0</v>
      </c>
      <c r="P30" s="16"/>
    </row>
    <row r="31" spans="1:16" ht="15.75" outlineLevel="1" thickBot="1" x14ac:dyDescent="0.3">
      <c r="A31" s="69"/>
      <c r="B31" s="18" t="s">
        <v>22</v>
      </c>
      <c r="C31" s="18"/>
      <c r="D31" s="49"/>
      <c r="E31" s="19">
        <f>SUM(E21:E30)</f>
        <v>910</v>
      </c>
      <c r="F31" s="19">
        <f t="shared" ref="F31:O31" si="12">SUM(F21:F30)</f>
        <v>723.80000000000018</v>
      </c>
      <c r="G31" s="19">
        <f t="shared" si="12"/>
        <v>579.12400000000025</v>
      </c>
      <c r="H31" s="19">
        <f t="shared" si="12"/>
        <v>466.32151999999996</v>
      </c>
      <c r="I31" s="19">
        <f t="shared" si="12"/>
        <v>378.07708960000008</v>
      </c>
      <c r="J31" s="19">
        <f t="shared" si="12"/>
        <v>308.82174780800017</v>
      </c>
      <c r="K31" s="19">
        <f t="shared" si="12"/>
        <v>254.29869285183986</v>
      </c>
      <c r="L31" s="19">
        <f t="shared" si="12"/>
        <v>211.24131699480313</v>
      </c>
      <c r="M31" s="19">
        <f t="shared" si="12"/>
        <v>177.13349485490744</v>
      </c>
      <c r="N31" s="19">
        <f t="shared" si="12"/>
        <v>150.0303163778089</v>
      </c>
      <c r="O31" s="19">
        <f t="shared" si="12"/>
        <v>128.42342482825291</v>
      </c>
      <c r="P31" s="16"/>
    </row>
    <row r="32" spans="1:16" ht="15.75" thickTop="1" x14ac:dyDescent="0.25"/>
    <row r="33" spans="4:16" x14ac:dyDescent="0.25">
      <c r="O33" s="12" t="s">
        <v>39</v>
      </c>
    </row>
    <row r="34" spans="4:16" x14ac:dyDescent="0.25">
      <c r="D34" s="13" t="s">
        <v>39</v>
      </c>
    </row>
    <row r="35" spans="4:16" x14ac:dyDescent="0.25">
      <c r="P35" s="30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7"/>
  <sheetViews>
    <sheetView zoomScale="140" zoomScaleNormal="140" workbookViewId="0"/>
  </sheetViews>
  <sheetFormatPr baseColWidth="10" defaultColWidth="9.140625" defaultRowHeight="15" x14ac:dyDescent="0.25"/>
  <cols>
    <col min="1" max="1" width="30.140625" style="12" customWidth="1"/>
    <col min="2" max="2" width="13" style="12" customWidth="1"/>
    <col min="3" max="3" width="12.85546875" style="12" customWidth="1"/>
    <col min="4" max="4" width="13" style="12" customWidth="1"/>
    <col min="5" max="5" width="14.7109375" style="12" customWidth="1"/>
    <col min="6" max="256" width="11.42578125" style="12" customWidth="1"/>
    <col min="257" max="257" width="30.140625" style="12" customWidth="1"/>
    <col min="258" max="258" width="13" style="12" customWidth="1"/>
    <col min="259" max="259" width="13.42578125" style="12" customWidth="1"/>
    <col min="260" max="260" width="13" style="12" customWidth="1"/>
    <col min="261" max="261" width="14.7109375" style="12" customWidth="1"/>
    <col min="262" max="512" width="11.42578125" style="12" customWidth="1"/>
    <col min="513" max="513" width="30.140625" style="12" customWidth="1"/>
    <col min="514" max="514" width="13" style="12" customWidth="1"/>
    <col min="515" max="515" width="13.42578125" style="12" customWidth="1"/>
    <col min="516" max="516" width="13" style="12" customWidth="1"/>
    <col min="517" max="517" width="14.7109375" style="12" customWidth="1"/>
    <col min="518" max="768" width="11.42578125" style="12" customWidth="1"/>
    <col min="769" max="769" width="30.140625" style="12" customWidth="1"/>
    <col min="770" max="770" width="13" style="12" customWidth="1"/>
    <col min="771" max="771" width="13.42578125" style="12" customWidth="1"/>
    <col min="772" max="772" width="13" style="12" customWidth="1"/>
    <col min="773" max="773" width="14.7109375" style="12" customWidth="1"/>
    <col min="774" max="1024" width="11.42578125" style="12" customWidth="1"/>
    <col min="1025" max="1025" width="30.140625" style="12" customWidth="1"/>
    <col min="1026" max="1026" width="13" style="12" customWidth="1"/>
    <col min="1027" max="1027" width="13.42578125" style="12" customWidth="1"/>
    <col min="1028" max="1028" width="13" style="12" customWidth="1"/>
    <col min="1029" max="1029" width="14.7109375" style="12" customWidth="1"/>
    <col min="1030" max="1280" width="11.42578125" style="12" customWidth="1"/>
    <col min="1281" max="1281" width="30.140625" style="12" customWidth="1"/>
    <col min="1282" max="1282" width="13" style="12" customWidth="1"/>
    <col min="1283" max="1283" width="13.42578125" style="12" customWidth="1"/>
    <col min="1284" max="1284" width="13" style="12" customWidth="1"/>
    <col min="1285" max="1285" width="14.7109375" style="12" customWidth="1"/>
    <col min="1286" max="1536" width="11.42578125" style="12" customWidth="1"/>
    <col min="1537" max="1537" width="30.140625" style="12" customWidth="1"/>
    <col min="1538" max="1538" width="13" style="12" customWidth="1"/>
    <col min="1539" max="1539" width="13.42578125" style="12" customWidth="1"/>
    <col min="1540" max="1540" width="13" style="12" customWidth="1"/>
    <col min="1541" max="1541" width="14.7109375" style="12" customWidth="1"/>
    <col min="1542" max="1792" width="11.42578125" style="12" customWidth="1"/>
    <col min="1793" max="1793" width="30.140625" style="12" customWidth="1"/>
    <col min="1794" max="1794" width="13" style="12" customWidth="1"/>
    <col min="1795" max="1795" width="13.42578125" style="12" customWidth="1"/>
    <col min="1796" max="1796" width="13" style="12" customWidth="1"/>
    <col min="1797" max="1797" width="14.7109375" style="12" customWidth="1"/>
    <col min="1798" max="2048" width="11.42578125" style="12" customWidth="1"/>
    <col min="2049" max="2049" width="30.140625" style="12" customWidth="1"/>
    <col min="2050" max="2050" width="13" style="12" customWidth="1"/>
    <col min="2051" max="2051" width="13.42578125" style="12" customWidth="1"/>
    <col min="2052" max="2052" width="13" style="12" customWidth="1"/>
    <col min="2053" max="2053" width="14.7109375" style="12" customWidth="1"/>
    <col min="2054" max="2304" width="11.42578125" style="12" customWidth="1"/>
    <col min="2305" max="2305" width="30.140625" style="12" customWidth="1"/>
    <col min="2306" max="2306" width="13" style="12" customWidth="1"/>
    <col min="2307" max="2307" width="13.42578125" style="12" customWidth="1"/>
    <col min="2308" max="2308" width="13" style="12" customWidth="1"/>
    <col min="2309" max="2309" width="14.7109375" style="12" customWidth="1"/>
    <col min="2310" max="2560" width="11.42578125" style="12" customWidth="1"/>
    <col min="2561" max="2561" width="30.140625" style="12" customWidth="1"/>
    <col min="2562" max="2562" width="13" style="12" customWidth="1"/>
    <col min="2563" max="2563" width="13.42578125" style="12" customWidth="1"/>
    <col min="2564" max="2564" width="13" style="12" customWidth="1"/>
    <col min="2565" max="2565" width="14.7109375" style="12" customWidth="1"/>
    <col min="2566" max="2816" width="11.42578125" style="12" customWidth="1"/>
    <col min="2817" max="2817" width="30.140625" style="12" customWidth="1"/>
    <col min="2818" max="2818" width="13" style="12" customWidth="1"/>
    <col min="2819" max="2819" width="13.42578125" style="12" customWidth="1"/>
    <col min="2820" max="2820" width="13" style="12" customWidth="1"/>
    <col min="2821" max="2821" width="14.7109375" style="12" customWidth="1"/>
    <col min="2822" max="3072" width="11.42578125" style="12" customWidth="1"/>
    <col min="3073" max="3073" width="30.140625" style="12" customWidth="1"/>
    <col min="3074" max="3074" width="13" style="12" customWidth="1"/>
    <col min="3075" max="3075" width="13.42578125" style="12" customWidth="1"/>
    <col min="3076" max="3076" width="13" style="12" customWidth="1"/>
    <col min="3077" max="3077" width="14.7109375" style="12" customWidth="1"/>
    <col min="3078" max="3328" width="11.42578125" style="12" customWidth="1"/>
    <col min="3329" max="3329" width="30.140625" style="12" customWidth="1"/>
    <col min="3330" max="3330" width="13" style="12" customWidth="1"/>
    <col min="3331" max="3331" width="13.42578125" style="12" customWidth="1"/>
    <col min="3332" max="3332" width="13" style="12" customWidth="1"/>
    <col min="3333" max="3333" width="14.7109375" style="12" customWidth="1"/>
    <col min="3334" max="3584" width="11.42578125" style="12" customWidth="1"/>
    <col min="3585" max="3585" width="30.140625" style="12" customWidth="1"/>
    <col min="3586" max="3586" width="13" style="12" customWidth="1"/>
    <col min="3587" max="3587" width="13.42578125" style="12" customWidth="1"/>
    <col min="3588" max="3588" width="13" style="12" customWidth="1"/>
    <col min="3589" max="3589" width="14.7109375" style="12" customWidth="1"/>
    <col min="3590" max="3840" width="11.42578125" style="12" customWidth="1"/>
    <col min="3841" max="3841" width="30.140625" style="12" customWidth="1"/>
    <col min="3842" max="3842" width="13" style="12" customWidth="1"/>
    <col min="3843" max="3843" width="13.42578125" style="12" customWidth="1"/>
    <col min="3844" max="3844" width="13" style="12" customWidth="1"/>
    <col min="3845" max="3845" width="14.7109375" style="12" customWidth="1"/>
    <col min="3846" max="4096" width="11.42578125" style="12" customWidth="1"/>
    <col min="4097" max="4097" width="30.140625" style="12" customWidth="1"/>
    <col min="4098" max="4098" width="13" style="12" customWidth="1"/>
    <col min="4099" max="4099" width="13.42578125" style="12" customWidth="1"/>
    <col min="4100" max="4100" width="13" style="12" customWidth="1"/>
    <col min="4101" max="4101" width="14.7109375" style="12" customWidth="1"/>
    <col min="4102" max="4352" width="11.42578125" style="12" customWidth="1"/>
    <col min="4353" max="4353" width="30.140625" style="12" customWidth="1"/>
    <col min="4354" max="4354" width="13" style="12" customWidth="1"/>
    <col min="4355" max="4355" width="13.42578125" style="12" customWidth="1"/>
    <col min="4356" max="4356" width="13" style="12" customWidth="1"/>
    <col min="4357" max="4357" width="14.7109375" style="12" customWidth="1"/>
    <col min="4358" max="4608" width="11.42578125" style="12" customWidth="1"/>
    <col min="4609" max="4609" width="30.140625" style="12" customWidth="1"/>
    <col min="4610" max="4610" width="13" style="12" customWidth="1"/>
    <col min="4611" max="4611" width="13.42578125" style="12" customWidth="1"/>
    <col min="4612" max="4612" width="13" style="12" customWidth="1"/>
    <col min="4613" max="4613" width="14.7109375" style="12" customWidth="1"/>
    <col min="4614" max="4864" width="11.42578125" style="12" customWidth="1"/>
    <col min="4865" max="4865" width="30.140625" style="12" customWidth="1"/>
    <col min="4866" max="4866" width="13" style="12" customWidth="1"/>
    <col min="4867" max="4867" width="13.42578125" style="12" customWidth="1"/>
    <col min="4868" max="4868" width="13" style="12" customWidth="1"/>
    <col min="4869" max="4869" width="14.7109375" style="12" customWidth="1"/>
    <col min="4870" max="5120" width="11.42578125" style="12" customWidth="1"/>
    <col min="5121" max="5121" width="30.140625" style="12" customWidth="1"/>
    <col min="5122" max="5122" width="13" style="12" customWidth="1"/>
    <col min="5123" max="5123" width="13.42578125" style="12" customWidth="1"/>
    <col min="5124" max="5124" width="13" style="12" customWidth="1"/>
    <col min="5125" max="5125" width="14.7109375" style="12" customWidth="1"/>
    <col min="5126" max="5376" width="11.42578125" style="12" customWidth="1"/>
    <col min="5377" max="5377" width="30.140625" style="12" customWidth="1"/>
    <col min="5378" max="5378" width="13" style="12" customWidth="1"/>
    <col min="5379" max="5379" width="13.42578125" style="12" customWidth="1"/>
    <col min="5380" max="5380" width="13" style="12" customWidth="1"/>
    <col min="5381" max="5381" width="14.7109375" style="12" customWidth="1"/>
    <col min="5382" max="5632" width="11.42578125" style="12" customWidth="1"/>
    <col min="5633" max="5633" width="30.140625" style="12" customWidth="1"/>
    <col min="5634" max="5634" width="13" style="12" customWidth="1"/>
    <col min="5635" max="5635" width="13.42578125" style="12" customWidth="1"/>
    <col min="5636" max="5636" width="13" style="12" customWidth="1"/>
    <col min="5637" max="5637" width="14.7109375" style="12" customWidth="1"/>
    <col min="5638" max="5888" width="11.42578125" style="12" customWidth="1"/>
    <col min="5889" max="5889" width="30.140625" style="12" customWidth="1"/>
    <col min="5890" max="5890" width="13" style="12" customWidth="1"/>
    <col min="5891" max="5891" width="13.42578125" style="12" customWidth="1"/>
    <col min="5892" max="5892" width="13" style="12" customWidth="1"/>
    <col min="5893" max="5893" width="14.7109375" style="12" customWidth="1"/>
    <col min="5894" max="6144" width="11.42578125" style="12" customWidth="1"/>
    <col min="6145" max="6145" width="30.140625" style="12" customWidth="1"/>
    <col min="6146" max="6146" width="13" style="12" customWidth="1"/>
    <col min="6147" max="6147" width="13.42578125" style="12" customWidth="1"/>
    <col min="6148" max="6148" width="13" style="12" customWidth="1"/>
    <col min="6149" max="6149" width="14.7109375" style="12" customWidth="1"/>
    <col min="6150" max="6400" width="11.42578125" style="12" customWidth="1"/>
    <col min="6401" max="6401" width="30.140625" style="12" customWidth="1"/>
    <col min="6402" max="6402" width="13" style="12" customWidth="1"/>
    <col min="6403" max="6403" width="13.42578125" style="12" customWidth="1"/>
    <col min="6404" max="6404" width="13" style="12" customWidth="1"/>
    <col min="6405" max="6405" width="14.7109375" style="12" customWidth="1"/>
    <col min="6406" max="6656" width="11.42578125" style="12" customWidth="1"/>
    <col min="6657" max="6657" width="30.140625" style="12" customWidth="1"/>
    <col min="6658" max="6658" width="13" style="12" customWidth="1"/>
    <col min="6659" max="6659" width="13.42578125" style="12" customWidth="1"/>
    <col min="6660" max="6660" width="13" style="12" customWidth="1"/>
    <col min="6661" max="6661" width="14.7109375" style="12" customWidth="1"/>
    <col min="6662" max="6912" width="11.42578125" style="12" customWidth="1"/>
    <col min="6913" max="6913" width="30.140625" style="12" customWidth="1"/>
    <col min="6914" max="6914" width="13" style="12" customWidth="1"/>
    <col min="6915" max="6915" width="13.42578125" style="12" customWidth="1"/>
    <col min="6916" max="6916" width="13" style="12" customWidth="1"/>
    <col min="6917" max="6917" width="14.7109375" style="12" customWidth="1"/>
    <col min="6918" max="7168" width="11.42578125" style="12" customWidth="1"/>
    <col min="7169" max="7169" width="30.140625" style="12" customWidth="1"/>
    <col min="7170" max="7170" width="13" style="12" customWidth="1"/>
    <col min="7171" max="7171" width="13.42578125" style="12" customWidth="1"/>
    <col min="7172" max="7172" width="13" style="12" customWidth="1"/>
    <col min="7173" max="7173" width="14.7109375" style="12" customWidth="1"/>
    <col min="7174" max="7424" width="11.42578125" style="12" customWidth="1"/>
    <col min="7425" max="7425" width="30.140625" style="12" customWidth="1"/>
    <col min="7426" max="7426" width="13" style="12" customWidth="1"/>
    <col min="7427" max="7427" width="13.42578125" style="12" customWidth="1"/>
    <col min="7428" max="7428" width="13" style="12" customWidth="1"/>
    <col min="7429" max="7429" width="14.7109375" style="12" customWidth="1"/>
    <col min="7430" max="7680" width="11.42578125" style="12" customWidth="1"/>
    <col min="7681" max="7681" width="30.140625" style="12" customWidth="1"/>
    <col min="7682" max="7682" width="13" style="12" customWidth="1"/>
    <col min="7683" max="7683" width="13.42578125" style="12" customWidth="1"/>
    <col min="7684" max="7684" width="13" style="12" customWidth="1"/>
    <col min="7685" max="7685" width="14.7109375" style="12" customWidth="1"/>
    <col min="7686" max="7936" width="11.42578125" style="12" customWidth="1"/>
    <col min="7937" max="7937" width="30.140625" style="12" customWidth="1"/>
    <col min="7938" max="7938" width="13" style="12" customWidth="1"/>
    <col min="7939" max="7939" width="13.42578125" style="12" customWidth="1"/>
    <col min="7940" max="7940" width="13" style="12" customWidth="1"/>
    <col min="7941" max="7941" width="14.7109375" style="12" customWidth="1"/>
    <col min="7942" max="8192" width="11.42578125" style="12" customWidth="1"/>
    <col min="8193" max="8193" width="30.140625" style="12" customWidth="1"/>
    <col min="8194" max="8194" width="13" style="12" customWidth="1"/>
    <col min="8195" max="8195" width="13.42578125" style="12" customWidth="1"/>
    <col min="8196" max="8196" width="13" style="12" customWidth="1"/>
    <col min="8197" max="8197" width="14.7109375" style="12" customWidth="1"/>
    <col min="8198" max="8448" width="11.42578125" style="12" customWidth="1"/>
    <col min="8449" max="8449" width="30.140625" style="12" customWidth="1"/>
    <col min="8450" max="8450" width="13" style="12" customWidth="1"/>
    <col min="8451" max="8451" width="13.42578125" style="12" customWidth="1"/>
    <col min="8452" max="8452" width="13" style="12" customWidth="1"/>
    <col min="8453" max="8453" width="14.7109375" style="12" customWidth="1"/>
    <col min="8454" max="8704" width="11.42578125" style="12" customWidth="1"/>
    <col min="8705" max="8705" width="30.140625" style="12" customWidth="1"/>
    <col min="8706" max="8706" width="13" style="12" customWidth="1"/>
    <col min="8707" max="8707" width="13.42578125" style="12" customWidth="1"/>
    <col min="8708" max="8708" width="13" style="12" customWidth="1"/>
    <col min="8709" max="8709" width="14.7109375" style="12" customWidth="1"/>
    <col min="8710" max="8960" width="11.42578125" style="12" customWidth="1"/>
    <col min="8961" max="8961" width="30.140625" style="12" customWidth="1"/>
    <col min="8962" max="8962" width="13" style="12" customWidth="1"/>
    <col min="8963" max="8963" width="13.42578125" style="12" customWidth="1"/>
    <col min="8964" max="8964" width="13" style="12" customWidth="1"/>
    <col min="8965" max="8965" width="14.7109375" style="12" customWidth="1"/>
    <col min="8966" max="9216" width="11.42578125" style="12" customWidth="1"/>
    <col min="9217" max="9217" width="30.140625" style="12" customWidth="1"/>
    <col min="9218" max="9218" width="13" style="12" customWidth="1"/>
    <col min="9219" max="9219" width="13.42578125" style="12" customWidth="1"/>
    <col min="9220" max="9220" width="13" style="12" customWidth="1"/>
    <col min="9221" max="9221" width="14.7109375" style="12" customWidth="1"/>
    <col min="9222" max="9472" width="11.42578125" style="12" customWidth="1"/>
    <col min="9473" max="9473" width="30.140625" style="12" customWidth="1"/>
    <col min="9474" max="9474" width="13" style="12" customWidth="1"/>
    <col min="9475" max="9475" width="13.42578125" style="12" customWidth="1"/>
    <col min="9476" max="9476" width="13" style="12" customWidth="1"/>
    <col min="9477" max="9477" width="14.7109375" style="12" customWidth="1"/>
    <col min="9478" max="9728" width="11.42578125" style="12" customWidth="1"/>
    <col min="9729" max="9729" width="30.140625" style="12" customWidth="1"/>
    <col min="9730" max="9730" width="13" style="12" customWidth="1"/>
    <col min="9731" max="9731" width="13.42578125" style="12" customWidth="1"/>
    <col min="9732" max="9732" width="13" style="12" customWidth="1"/>
    <col min="9733" max="9733" width="14.7109375" style="12" customWidth="1"/>
    <col min="9734" max="9984" width="11.42578125" style="12" customWidth="1"/>
    <col min="9985" max="9985" width="30.140625" style="12" customWidth="1"/>
    <col min="9986" max="9986" width="13" style="12" customWidth="1"/>
    <col min="9987" max="9987" width="13.42578125" style="12" customWidth="1"/>
    <col min="9988" max="9988" width="13" style="12" customWidth="1"/>
    <col min="9989" max="9989" width="14.7109375" style="12" customWidth="1"/>
    <col min="9990" max="10240" width="11.42578125" style="12" customWidth="1"/>
    <col min="10241" max="10241" width="30.140625" style="12" customWidth="1"/>
    <col min="10242" max="10242" width="13" style="12" customWidth="1"/>
    <col min="10243" max="10243" width="13.42578125" style="12" customWidth="1"/>
    <col min="10244" max="10244" width="13" style="12" customWidth="1"/>
    <col min="10245" max="10245" width="14.7109375" style="12" customWidth="1"/>
    <col min="10246" max="10496" width="11.42578125" style="12" customWidth="1"/>
    <col min="10497" max="10497" width="30.140625" style="12" customWidth="1"/>
    <col min="10498" max="10498" width="13" style="12" customWidth="1"/>
    <col min="10499" max="10499" width="13.42578125" style="12" customWidth="1"/>
    <col min="10500" max="10500" width="13" style="12" customWidth="1"/>
    <col min="10501" max="10501" width="14.7109375" style="12" customWidth="1"/>
    <col min="10502" max="10752" width="11.42578125" style="12" customWidth="1"/>
    <col min="10753" max="10753" width="30.140625" style="12" customWidth="1"/>
    <col min="10754" max="10754" width="13" style="12" customWidth="1"/>
    <col min="10755" max="10755" width="13.42578125" style="12" customWidth="1"/>
    <col min="10756" max="10756" width="13" style="12" customWidth="1"/>
    <col min="10757" max="10757" width="14.7109375" style="12" customWidth="1"/>
    <col min="10758" max="11008" width="11.42578125" style="12" customWidth="1"/>
    <col min="11009" max="11009" width="30.140625" style="12" customWidth="1"/>
    <col min="11010" max="11010" width="13" style="12" customWidth="1"/>
    <col min="11011" max="11011" width="13.42578125" style="12" customWidth="1"/>
    <col min="11012" max="11012" width="13" style="12" customWidth="1"/>
    <col min="11013" max="11013" width="14.7109375" style="12" customWidth="1"/>
    <col min="11014" max="11264" width="11.42578125" style="12" customWidth="1"/>
    <col min="11265" max="11265" width="30.140625" style="12" customWidth="1"/>
    <col min="11266" max="11266" width="13" style="12" customWidth="1"/>
    <col min="11267" max="11267" width="13.42578125" style="12" customWidth="1"/>
    <col min="11268" max="11268" width="13" style="12" customWidth="1"/>
    <col min="11269" max="11269" width="14.7109375" style="12" customWidth="1"/>
    <col min="11270" max="11520" width="11.42578125" style="12" customWidth="1"/>
    <col min="11521" max="11521" width="30.140625" style="12" customWidth="1"/>
    <col min="11522" max="11522" width="13" style="12" customWidth="1"/>
    <col min="11523" max="11523" width="13.42578125" style="12" customWidth="1"/>
    <col min="11524" max="11524" width="13" style="12" customWidth="1"/>
    <col min="11525" max="11525" width="14.7109375" style="12" customWidth="1"/>
    <col min="11526" max="11776" width="11.42578125" style="12" customWidth="1"/>
    <col min="11777" max="11777" width="30.140625" style="12" customWidth="1"/>
    <col min="11778" max="11778" width="13" style="12" customWidth="1"/>
    <col min="11779" max="11779" width="13.42578125" style="12" customWidth="1"/>
    <col min="11780" max="11780" width="13" style="12" customWidth="1"/>
    <col min="11781" max="11781" width="14.7109375" style="12" customWidth="1"/>
    <col min="11782" max="12032" width="11.42578125" style="12" customWidth="1"/>
    <col min="12033" max="12033" width="30.140625" style="12" customWidth="1"/>
    <col min="12034" max="12034" width="13" style="12" customWidth="1"/>
    <col min="12035" max="12035" width="13.42578125" style="12" customWidth="1"/>
    <col min="12036" max="12036" width="13" style="12" customWidth="1"/>
    <col min="12037" max="12037" width="14.7109375" style="12" customWidth="1"/>
    <col min="12038" max="12288" width="11.42578125" style="12" customWidth="1"/>
    <col min="12289" max="12289" width="30.140625" style="12" customWidth="1"/>
    <col min="12290" max="12290" width="13" style="12" customWidth="1"/>
    <col min="12291" max="12291" width="13.42578125" style="12" customWidth="1"/>
    <col min="12292" max="12292" width="13" style="12" customWidth="1"/>
    <col min="12293" max="12293" width="14.7109375" style="12" customWidth="1"/>
    <col min="12294" max="12544" width="11.42578125" style="12" customWidth="1"/>
    <col min="12545" max="12545" width="30.140625" style="12" customWidth="1"/>
    <col min="12546" max="12546" width="13" style="12" customWidth="1"/>
    <col min="12547" max="12547" width="13.42578125" style="12" customWidth="1"/>
    <col min="12548" max="12548" width="13" style="12" customWidth="1"/>
    <col min="12549" max="12549" width="14.7109375" style="12" customWidth="1"/>
    <col min="12550" max="12800" width="11.42578125" style="12" customWidth="1"/>
    <col min="12801" max="12801" width="30.140625" style="12" customWidth="1"/>
    <col min="12802" max="12802" width="13" style="12" customWidth="1"/>
    <col min="12803" max="12803" width="13.42578125" style="12" customWidth="1"/>
    <col min="12804" max="12804" width="13" style="12" customWidth="1"/>
    <col min="12805" max="12805" width="14.7109375" style="12" customWidth="1"/>
    <col min="12806" max="13056" width="11.42578125" style="12" customWidth="1"/>
    <col min="13057" max="13057" width="30.140625" style="12" customWidth="1"/>
    <col min="13058" max="13058" width="13" style="12" customWidth="1"/>
    <col min="13059" max="13059" width="13.42578125" style="12" customWidth="1"/>
    <col min="13060" max="13060" width="13" style="12" customWidth="1"/>
    <col min="13061" max="13061" width="14.7109375" style="12" customWidth="1"/>
    <col min="13062" max="13312" width="11.42578125" style="12" customWidth="1"/>
    <col min="13313" max="13313" width="30.140625" style="12" customWidth="1"/>
    <col min="13314" max="13314" width="13" style="12" customWidth="1"/>
    <col min="13315" max="13315" width="13.42578125" style="12" customWidth="1"/>
    <col min="13316" max="13316" width="13" style="12" customWidth="1"/>
    <col min="13317" max="13317" width="14.7109375" style="12" customWidth="1"/>
    <col min="13318" max="13568" width="11.42578125" style="12" customWidth="1"/>
    <col min="13569" max="13569" width="30.140625" style="12" customWidth="1"/>
    <col min="13570" max="13570" width="13" style="12" customWidth="1"/>
    <col min="13571" max="13571" width="13.42578125" style="12" customWidth="1"/>
    <col min="13572" max="13572" width="13" style="12" customWidth="1"/>
    <col min="13573" max="13573" width="14.7109375" style="12" customWidth="1"/>
    <col min="13574" max="13824" width="11.42578125" style="12" customWidth="1"/>
    <col min="13825" max="13825" width="30.140625" style="12" customWidth="1"/>
    <col min="13826" max="13826" width="13" style="12" customWidth="1"/>
    <col min="13827" max="13827" width="13.42578125" style="12" customWidth="1"/>
    <col min="13828" max="13828" width="13" style="12" customWidth="1"/>
    <col min="13829" max="13829" width="14.7109375" style="12" customWidth="1"/>
    <col min="13830" max="14080" width="11.42578125" style="12" customWidth="1"/>
    <col min="14081" max="14081" width="30.140625" style="12" customWidth="1"/>
    <col min="14082" max="14082" width="13" style="12" customWidth="1"/>
    <col min="14083" max="14083" width="13.42578125" style="12" customWidth="1"/>
    <col min="14084" max="14084" width="13" style="12" customWidth="1"/>
    <col min="14085" max="14085" width="14.7109375" style="12" customWidth="1"/>
    <col min="14086" max="14336" width="11.42578125" style="12" customWidth="1"/>
    <col min="14337" max="14337" width="30.140625" style="12" customWidth="1"/>
    <col min="14338" max="14338" width="13" style="12" customWidth="1"/>
    <col min="14339" max="14339" width="13.42578125" style="12" customWidth="1"/>
    <col min="14340" max="14340" width="13" style="12" customWidth="1"/>
    <col min="14341" max="14341" width="14.7109375" style="12" customWidth="1"/>
    <col min="14342" max="14592" width="11.42578125" style="12" customWidth="1"/>
    <col min="14593" max="14593" width="30.140625" style="12" customWidth="1"/>
    <col min="14594" max="14594" width="13" style="12" customWidth="1"/>
    <col min="14595" max="14595" width="13.42578125" style="12" customWidth="1"/>
    <col min="14596" max="14596" width="13" style="12" customWidth="1"/>
    <col min="14597" max="14597" width="14.7109375" style="12" customWidth="1"/>
    <col min="14598" max="14848" width="11.42578125" style="12" customWidth="1"/>
    <col min="14849" max="14849" width="30.140625" style="12" customWidth="1"/>
    <col min="14850" max="14850" width="13" style="12" customWidth="1"/>
    <col min="14851" max="14851" width="13.42578125" style="12" customWidth="1"/>
    <col min="14852" max="14852" width="13" style="12" customWidth="1"/>
    <col min="14853" max="14853" width="14.7109375" style="12" customWidth="1"/>
    <col min="14854" max="15104" width="11.42578125" style="12" customWidth="1"/>
    <col min="15105" max="15105" width="30.140625" style="12" customWidth="1"/>
    <col min="15106" max="15106" width="13" style="12" customWidth="1"/>
    <col min="15107" max="15107" width="13.42578125" style="12" customWidth="1"/>
    <col min="15108" max="15108" width="13" style="12" customWidth="1"/>
    <col min="15109" max="15109" width="14.7109375" style="12" customWidth="1"/>
    <col min="15110" max="15360" width="11.42578125" style="12" customWidth="1"/>
    <col min="15361" max="15361" width="30.140625" style="12" customWidth="1"/>
    <col min="15362" max="15362" width="13" style="12" customWidth="1"/>
    <col min="15363" max="15363" width="13.42578125" style="12" customWidth="1"/>
    <col min="15364" max="15364" width="13" style="12" customWidth="1"/>
    <col min="15365" max="15365" width="14.7109375" style="12" customWidth="1"/>
    <col min="15366" max="15616" width="11.42578125" style="12" customWidth="1"/>
    <col min="15617" max="15617" width="30.140625" style="12" customWidth="1"/>
    <col min="15618" max="15618" width="13" style="12" customWidth="1"/>
    <col min="15619" max="15619" width="13.42578125" style="12" customWidth="1"/>
    <col min="15620" max="15620" width="13" style="12" customWidth="1"/>
    <col min="15621" max="15621" width="14.7109375" style="12" customWidth="1"/>
    <col min="15622" max="15872" width="11.42578125" style="12" customWidth="1"/>
    <col min="15873" max="15873" width="30.140625" style="12" customWidth="1"/>
    <col min="15874" max="15874" width="13" style="12" customWidth="1"/>
    <col min="15875" max="15875" width="13.42578125" style="12" customWidth="1"/>
    <col min="15876" max="15876" width="13" style="12" customWidth="1"/>
    <col min="15877" max="15877" width="14.7109375" style="12" customWidth="1"/>
    <col min="15878" max="16128" width="11.42578125" style="12" customWidth="1"/>
    <col min="16129" max="16129" width="30.140625" style="12" customWidth="1"/>
    <col min="16130" max="16130" width="13" style="12" customWidth="1"/>
    <col min="16131" max="16131" width="13.42578125" style="12" customWidth="1"/>
    <col min="16132" max="16132" width="13" style="12" customWidth="1"/>
    <col min="16133" max="16133" width="14.7109375" style="12" customWidth="1"/>
    <col min="16134" max="16384" width="11.42578125" style="12" customWidth="1"/>
  </cols>
  <sheetData>
    <row r="1" spans="1:3" x14ac:dyDescent="0.25">
      <c r="A1" s="14" t="s">
        <v>38</v>
      </c>
    </row>
    <row r="2" spans="1:3" x14ac:dyDescent="0.25">
      <c r="A2" s="12" t="s">
        <v>82</v>
      </c>
      <c r="B2" s="71" t="s">
        <v>19</v>
      </c>
      <c r="C2" s="71"/>
    </row>
    <row r="3" spans="1:3" x14ac:dyDescent="0.25">
      <c r="A3" s="22"/>
      <c r="B3" s="35">
        <v>1960</v>
      </c>
      <c r="C3" s="35">
        <v>2008</v>
      </c>
    </row>
    <row r="4" spans="1:3" x14ac:dyDescent="0.25">
      <c r="A4" s="12" t="s">
        <v>83</v>
      </c>
      <c r="B4" s="14">
        <v>11.6</v>
      </c>
      <c r="C4" s="14">
        <v>124.4</v>
      </c>
    </row>
    <row r="5" spans="1:3" x14ac:dyDescent="0.25">
      <c r="A5" s="12" t="s">
        <v>84</v>
      </c>
      <c r="B5" s="14">
        <v>6</v>
      </c>
      <c r="C5" s="14"/>
    </row>
    <row r="6" spans="1:3" x14ac:dyDescent="0.25">
      <c r="A6" s="12" t="s">
        <v>85</v>
      </c>
      <c r="B6" s="32">
        <f>B5*C4/B4</f>
        <v>64.344827586206904</v>
      </c>
    </row>
    <row r="7" spans="1:3" x14ac:dyDescent="0.25">
      <c r="A7" s="22" t="s">
        <v>86</v>
      </c>
      <c r="B7" s="36"/>
      <c r="C7" s="36">
        <f>C11*B4/C4</f>
        <v>9.32475884244373</v>
      </c>
    </row>
    <row r="8" spans="1:3" x14ac:dyDescent="0.25">
      <c r="B8" s="32"/>
    </row>
    <row r="9" spans="1:3" x14ac:dyDescent="0.25">
      <c r="A9" s="12" t="s">
        <v>87</v>
      </c>
      <c r="B9" s="71" t="s">
        <v>19</v>
      </c>
      <c r="C9" s="71"/>
    </row>
    <row r="10" spans="1:3" x14ac:dyDescent="0.25">
      <c r="A10" s="22"/>
      <c r="B10" s="37">
        <f>B3</f>
        <v>1960</v>
      </c>
      <c r="C10" s="37">
        <f>C3</f>
        <v>2008</v>
      </c>
    </row>
    <row r="11" spans="1:3" x14ac:dyDescent="0.25">
      <c r="A11" s="12" t="s">
        <v>88</v>
      </c>
      <c r="B11" s="32">
        <f>B5</f>
        <v>6</v>
      </c>
      <c r="C11" s="33">
        <v>100</v>
      </c>
    </row>
    <row r="12" spans="1:3" x14ac:dyDescent="0.25">
      <c r="A12" s="12" t="s">
        <v>89</v>
      </c>
      <c r="B12" s="15">
        <v>14560</v>
      </c>
      <c r="C12" s="15">
        <v>421185</v>
      </c>
    </row>
    <row r="13" spans="1:3" x14ac:dyDescent="0.25">
      <c r="A13" s="12" t="s">
        <v>90</v>
      </c>
      <c r="B13" s="32">
        <f>B12/1725</f>
        <v>8.4405797101449274</v>
      </c>
      <c r="C13" s="32">
        <f>C12/1725</f>
        <v>244.16521739130434</v>
      </c>
    </row>
    <row r="14" spans="1:3" x14ac:dyDescent="0.25">
      <c r="A14" s="22" t="s">
        <v>91</v>
      </c>
      <c r="B14" s="37">
        <f>60*B11/B13</f>
        <v>42.651098901098905</v>
      </c>
      <c r="C14" s="37">
        <f>60*C11/C13</f>
        <v>24.573524698173014</v>
      </c>
    </row>
    <row r="15" spans="1:3" x14ac:dyDescent="0.25">
      <c r="B15" s="20"/>
      <c r="C15" s="20"/>
    </row>
    <row r="16" spans="1:3" x14ac:dyDescent="0.25">
      <c r="B16" s="71" t="s">
        <v>19</v>
      </c>
      <c r="C16" s="71"/>
    </row>
    <row r="17" spans="1:4" x14ac:dyDescent="0.25">
      <c r="A17" s="22"/>
      <c r="B17" s="35">
        <v>1960</v>
      </c>
      <c r="C17" s="35">
        <v>2008</v>
      </c>
      <c r="D17" s="38" t="s">
        <v>92</v>
      </c>
    </row>
    <row r="18" spans="1:4" x14ac:dyDescent="0.25">
      <c r="A18" s="12" t="s">
        <v>93</v>
      </c>
      <c r="B18" s="12">
        <f>B4</f>
        <v>11.6</v>
      </c>
      <c r="C18" s="12">
        <f>C4</f>
        <v>124.4</v>
      </c>
      <c r="D18" s="34">
        <f>(C18/B18)^(1/($C$17-$B$17))-1</f>
        <v>5.066891427428355E-2</v>
      </c>
    </row>
    <row r="19" spans="1:4" x14ac:dyDescent="0.25">
      <c r="A19" s="12" t="s">
        <v>94</v>
      </c>
      <c r="B19" s="32">
        <f>B11</f>
        <v>6</v>
      </c>
      <c r="C19" s="32">
        <f>C11</f>
        <v>100</v>
      </c>
      <c r="D19" s="34">
        <f>(C19/B19)^(1/($C$17-$B$17))-1</f>
        <v>6.0364506708241894E-2</v>
      </c>
    </row>
    <row r="20" spans="1:4" x14ac:dyDescent="0.25">
      <c r="A20" s="12" t="s">
        <v>95</v>
      </c>
      <c r="B20" s="16">
        <f>B12</f>
        <v>14560</v>
      </c>
      <c r="C20" s="16">
        <f>C12</f>
        <v>421185</v>
      </c>
      <c r="D20" s="34">
        <f>(C20/B20)^(1/($C$17-$B$17))-1</f>
        <v>7.2615306136248003E-2</v>
      </c>
    </row>
    <row r="21" spans="1:4" x14ac:dyDescent="0.25">
      <c r="A21" s="12" t="s">
        <v>96</v>
      </c>
      <c r="C21" s="16">
        <f>C20/C18*B18</f>
        <v>39274.485530546619</v>
      </c>
    </row>
    <row r="22" spans="1:4" ht="15.75" thickBot="1" x14ac:dyDescent="0.3">
      <c r="A22" s="18" t="s">
        <v>97</v>
      </c>
      <c r="B22" s="18"/>
      <c r="C22" s="19"/>
      <c r="D22" s="39">
        <f>(C21/B20)^(1/(C17-B17))-1</f>
        <v>2.0888018636320949E-2</v>
      </c>
    </row>
    <row r="23" spans="1:4" ht="15.75" thickTop="1" x14ac:dyDescent="0.25"/>
    <row r="24" spans="1:4" x14ac:dyDescent="0.25">
      <c r="B24" s="71"/>
      <c r="C24" s="71"/>
    </row>
    <row r="25" spans="1:4" x14ac:dyDescent="0.25">
      <c r="B25" s="14"/>
      <c r="C25" s="14"/>
    </row>
    <row r="26" spans="1:4" x14ac:dyDescent="0.25">
      <c r="B26" s="14"/>
      <c r="C26" s="14"/>
      <c r="D26" s="34"/>
    </row>
    <row r="27" spans="1:4" x14ac:dyDescent="0.25">
      <c r="B27" s="14"/>
      <c r="C27" s="14"/>
      <c r="D27" s="34"/>
    </row>
  </sheetData>
  <mergeCells count="4">
    <mergeCell ref="B2:C2"/>
    <mergeCell ref="B9:C9"/>
    <mergeCell ref="B16:C16"/>
    <mergeCell ref="B24:C24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zoomScale="140" zoomScaleNormal="14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2" t="s">
        <v>38</v>
      </c>
    </row>
    <row r="2" spans="1:9" x14ac:dyDescent="0.25">
      <c r="A2" s="12"/>
      <c r="B2" s="82" t="s">
        <v>19</v>
      </c>
      <c r="C2" s="82"/>
      <c r="D2" s="82"/>
      <c r="E2" s="82"/>
      <c r="F2" s="82"/>
      <c r="G2" s="82"/>
      <c r="H2" s="82"/>
    </row>
    <row r="3" spans="1:9" x14ac:dyDescent="0.25">
      <c r="A3" s="22"/>
      <c r="B3" s="8">
        <v>2014</v>
      </c>
      <c r="C3" s="7">
        <f t="shared" ref="C3:H3" si="0">B3+1</f>
        <v>2015</v>
      </c>
      <c r="D3" s="7">
        <f t="shared" si="0"/>
        <v>2016</v>
      </c>
      <c r="E3" s="7">
        <f t="shared" si="0"/>
        <v>2017</v>
      </c>
      <c r="F3" s="7">
        <f t="shared" si="0"/>
        <v>2018</v>
      </c>
      <c r="G3" s="7">
        <f t="shared" si="0"/>
        <v>2019</v>
      </c>
      <c r="H3" s="7">
        <f t="shared" si="0"/>
        <v>2020</v>
      </c>
    </row>
    <row r="4" spans="1:9" x14ac:dyDescent="0.25">
      <c r="A4" s="12" t="s">
        <v>98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2" t="s">
        <v>99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2" t="s">
        <v>100</v>
      </c>
      <c r="B6" s="11">
        <v>0</v>
      </c>
      <c r="C6" s="11">
        <f t="shared" ref="C6:H6" si="2">IF(C5&lt;0,0,C4+B5)</f>
        <v>0</v>
      </c>
      <c r="D6" s="11">
        <f t="shared" si="2"/>
        <v>0</v>
      </c>
      <c r="E6" s="11">
        <f t="shared" si="2"/>
        <v>0</v>
      </c>
      <c r="F6" s="11">
        <f t="shared" si="2"/>
        <v>0</v>
      </c>
      <c r="G6" s="11">
        <f t="shared" si="2"/>
        <v>470</v>
      </c>
      <c r="H6" s="11">
        <f t="shared" si="2"/>
        <v>1200</v>
      </c>
    </row>
    <row r="7" spans="1:9" ht="15.75" thickBot="1" x14ac:dyDescent="0.3">
      <c r="A7" s="25" t="s">
        <v>52</v>
      </c>
      <c r="B7" s="70">
        <f>B6*$I$7</f>
        <v>0</v>
      </c>
      <c r="C7" s="70">
        <f t="shared" ref="C7:H7" si="3">C6*$I$7</f>
        <v>0</v>
      </c>
      <c r="D7" s="70">
        <f t="shared" si="3"/>
        <v>0</v>
      </c>
      <c r="E7" s="70">
        <f t="shared" si="3"/>
        <v>0</v>
      </c>
      <c r="F7" s="70">
        <f t="shared" si="3"/>
        <v>0</v>
      </c>
      <c r="G7" s="70">
        <f t="shared" si="3"/>
        <v>126.9</v>
      </c>
      <c r="H7" s="70">
        <f t="shared" si="3"/>
        <v>324</v>
      </c>
      <c r="I7" s="2">
        <v>0.27</v>
      </c>
    </row>
    <row r="8" spans="1:9" ht="15.75" thickTop="1" x14ac:dyDescent="0.25"/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Oppgave N2.2</vt:lpstr>
      <vt:lpstr>Oppgave N2.3</vt:lpstr>
      <vt:lpstr>Oppgave N2.4</vt:lpstr>
      <vt:lpstr>Oppgave N2.5</vt:lpstr>
      <vt:lpstr>Avskrivninger over tid</vt:lpstr>
      <vt:lpstr>Oppgave N2.6</vt:lpstr>
      <vt:lpstr>Oppgave N2.7</vt:lpstr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2016-01-08T09:57:18Z</dcterms:modified>
</cp:coreProperties>
</file>