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kap_5\FIF_2019_Nettside_Kap_5_Oppgaver_Fasit_Løsningsforslag\"/>
    </mc:Choice>
  </mc:AlternateContent>
  <xr:revisionPtr revIDLastSave="0" documentId="8_{AE811EAE-9D58-4A1E-91C0-D4A83A910556}" xr6:coauthVersionLast="44" xr6:coauthVersionMax="44" xr10:uidLastSave="{00000000-0000-0000-0000-000000000000}"/>
  <bookViews>
    <workbookView xWindow="525" yWindow="450" windowWidth="19620" windowHeight="15930" activeTab="1" xr2:uid="{00000000-000D-0000-FFFF-FFFF00000000}"/>
  </bookViews>
  <sheets>
    <sheet name="N5.2" sheetId="5" r:id="rId1"/>
    <sheet name="N5.3" sheetId="6" r:id="rId2"/>
    <sheet name="Illustrasjon N5.4" sheetId="10" r:id="rId3"/>
    <sheet name="N5.5 del a" sheetId="7" r:id="rId4"/>
    <sheet name="N5.5 delb" sheetId="11" r:id="rId5"/>
    <sheet name="N5.5 del c" sheetId="9" r:id="rId6"/>
    <sheet name="N5.5 del d" sheetId="12" r:id="rId7"/>
    <sheet name="N5.6" sheetId="2" r:id="rId8"/>
    <sheet name="N5.7" sheetId="3" r:id="rId9"/>
    <sheet name="uu" sheetId="4" state="hidden" r:id="rId10"/>
    <sheet name="u" sheetId="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2" i="12"/>
  <c r="C11" i="12"/>
  <c r="C8" i="12"/>
  <c r="B8" i="12"/>
  <c r="B10" i="12" s="1"/>
  <c r="B12" i="12" s="1"/>
  <c r="B18" i="12" s="1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O7" i="6"/>
  <c r="N7" i="6"/>
  <c r="M7" i="6"/>
  <c r="L7" i="6"/>
  <c r="O6" i="6"/>
  <c r="N6" i="6"/>
  <c r="M6" i="6"/>
  <c r="L6" i="6"/>
  <c r="K6" i="6"/>
  <c r="B21" i="6"/>
  <c r="E15" i="6"/>
  <c r="B15" i="6"/>
  <c r="H10" i="6"/>
  <c r="E9" i="6"/>
  <c r="B9" i="6"/>
  <c r="B10" i="5" l="1"/>
  <c r="B11" i="5" s="1"/>
  <c r="B12" i="5" s="1"/>
  <c r="C8" i="5"/>
  <c r="C7" i="5"/>
  <c r="C3" i="5"/>
  <c r="C10" i="5" s="1"/>
  <c r="C13" i="5" s="1"/>
  <c r="B13" i="5" l="1"/>
  <c r="E5" i="3"/>
  <c r="E6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3"/>
  <c r="C6" i="3" s="1"/>
  <c r="G4" i="3"/>
  <c r="G3" i="3"/>
  <c r="B55" i="2"/>
  <c r="D43" i="2"/>
  <c r="D44" i="2" s="1"/>
  <c r="D45" i="2" s="1"/>
  <c r="C43" i="2"/>
  <c r="B42" i="2"/>
  <c r="B24" i="2"/>
  <c r="B25" i="2" s="1"/>
  <c r="E42" i="2"/>
  <c r="E5" i="2"/>
  <c r="E6" i="2" s="1"/>
  <c r="D5" i="2"/>
  <c r="D6" i="2" s="1"/>
  <c r="C5" i="2"/>
  <c r="C6" i="2" s="1"/>
  <c r="C7" i="2" s="1"/>
  <c r="G3" i="2"/>
  <c r="G5" i="2"/>
  <c r="G4" i="2"/>
  <c r="B15" i="5" l="1"/>
  <c r="D7" i="2"/>
  <c r="D8" i="2" s="1"/>
  <c r="D9" i="2" s="1"/>
  <c r="D10" i="2" s="1"/>
  <c r="D11" i="2" s="1"/>
  <c r="D12" i="2" s="1"/>
  <c r="D13" i="2" s="1"/>
  <c r="D14" i="2" s="1"/>
  <c r="D15" i="2" s="1"/>
  <c r="G6" i="2"/>
  <c r="C7" i="3"/>
  <c r="G6" i="3"/>
  <c r="E7" i="2"/>
  <c r="E8" i="2" s="1"/>
  <c r="E9" i="2" s="1"/>
  <c r="E10" i="2" s="1"/>
  <c r="E11" i="2" s="1"/>
  <c r="E12" i="2" s="1"/>
  <c r="E13" i="2" s="1"/>
  <c r="E14" i="2" s="1"/>
  <c r="E15" i="2" s="1"/>
  <c r="B26" i="2"/>
  <c r="D25" i="2"/>
  <c r="C8" i="2"/>
  <c r="E7" i="3"/>
  <c r="E8" i="3" s="1"/>
  <c r="E9" i="3" s="1"/>
  <c r="E10" i="3" s="1"/>
  <c r="E11" i="3" s="1"/>
  <c r="E12" i="3" s="1"/>
  <c r="E13" i="3" s="1"/>
  <c r="E14" i="3" s="1"/>
  <c r="E15" i="3" s="1"/>
  <c r="E43" i="2"/>
  <c r="D24" i="2"/>
  <c r="D46" i="2"/>
  <c r="D47" i="2" s="1"/>
  <c r="D48" i="2" s="1"/>
  <c r="D49" i="2" s="1"/>
  <c r="D50" i="2" s="1"/>
  <c r="D51" i="2" s="1"/>
  <c r="D52" i="2" s="1"/>
  <c r="D53" i="2" s="1"/>
  <c r="D54" i="2" s="1"/>
  <c r="G5" i="3"/>
  <c r="C44" i="2"/>
  <c r="F15" i="3" l="1"/>
  <c r="E44" i="2"/>
  <c r="C45" i="2"/>
  <c r="G7" i="2"/>
  <c r="C9" i="2"/>
  <c r="G8" i="2"/>
  <c r="B27" i="2"/>
  <c r="D26" i="2"/>
  <c r="C8" i="3"/>
  <c r="G7" i="3"/>
  <c r="F15" i="2"/>
  <c r="D55" i="2"/>
  <c r="C9" i="3" l="1"/>
  <c r="G8" i="3"/>
  <c r="G9" i="2"/>
  <c r="C10" i="2"/>
  <c r="D27" i="2"/>
  <c r="B28" i="2"/>
  <c r="C46" i="2"/>
  <c r="E45" i="2"/>
  <c r="E46" i="2" l="1"/>
  <c r="C47" i="2"/>
  <c r="G10" i="2"/>
  <c r="C11" i="2"/>
  <c r="B29" i="2"/>
  <c r="D28" i="2"/>
  <c r="G9" i="3"/>
  <c r="C10" i="3"/>
  <c r="G10" i="3" l="1"/>
  <c r="C11" i="3"/>
  <c r="G11" i="2"/>
  <c r="C12" i="2"/>
  <c r="E47" i="2"/>
  <c r="C48" i="2"/>
  <c r="D29" i="2"/>
  <c r="B30" i="2"/>
  <c r="G12" i="2" l="1"/>
  <c r="C13" i="2"/>
  <c r="C49" i="2"/>
  <c r="E48" i="2"/>
  <c r="B31" i="2"/>
  <c r="D30" i="2"/>
  <c r="C12" i="3"/>
  <c r="G11" i="3"/>
  <c r="E49" i="2" l="1"/>
  <c r="C50" i="2"/>
  <c r="G12" i="3"/>
  <c r="C13" i="3"/>
  <c r="G13" i="2"/>
  <c r="C14" i="2"/>
  <c r="D31" i="2"/>
  <c r="B32" i="2"/>
  <c r="C14" i="3" l="1"/>
  <c r="G13" i="3"/>
  <c r="C15" i="2"/>
  <c r="G15" i="2" s="1"/>
  <c r="G14" i="2"/>
  <c r="K5" i="2" s="1"/>
  <c r="B33" i="2"/>
  <c r="D32" i="2"/>
  <c r="C51" i="2"/>
  <c r="E50" i="2"/>
  <c r="J8" i="2" l="1"/>
  <c r="J5" i="2"/>
  <c r="P5" i="2"/>
  <c r="O5" i="2"/>
  <c r="L5" i="2"/>
  <c r="B34" i="2"/>
  <c r="D33" i="2"/>
  <c r="E51" i="2"/>
  <c r="C52" i="2"/>
  <c r="C15" i="3"/>
  <c r="G14" i="3"/>
  <c r="K6" i="3"/>
  <c r="O6" i="3"/>
  <c r="P6" i="3"/>
  <c r="M6" i="3"/>
  <c r="N6" i="3"/>
  <c r="L6" i="3"/>
  <c r="N5" i="2"/>
  <c r="Q5" i="2"/>
  <c r="M5" i="2"/>
  <c r="R5" i="2"/>
  <c r="E52" i="2" l="1"/>
  <c r="C53" i="2"/>
  <c r="G15" i="3"/>
  <c r="Q6" i="3"/>
  <c r="R6" i="3"/>
  <c r="J6" i="3"/>
  <c r="B35" i="2"/>
  <c r="D34" i="2"/>
  <c r="B36" i="2" l="1"/>
  <c r="C35" i="2"/>
  <c r="C36" i="2" s="1"/>
  <c r="N5" i="3"/>
  <c r="R5" i="3"/>
  <c r="P5" i="3"/>
  <c r="L5" i="3"/>
  <c r="K5" i="3"/>
  <c r="J5" i="3"/>
  <c r="O5" i="3"/>
  <c r="Q5" i="3"/>
  <c r="M5" i="3"/>
  <c r="C54" i="2"/>
  <c r="E53" i="2"/>
  <c r="E54" i="2" l="1"/>
  <c r="C55" i="2"/>
  <c r="E55" i="2" s="1"/>
  <c r="D35" i="2"/>
  <c r="P25" i="2" l="1"/>
  <c r="K25" i="2"/>
  <c r="Q25" i="2"/>
  <c r="N25" i="2"/>
  <c r="J25" i="2"/>
  <c r="J28" i="2"/>
  <c r="M25" i="2"/>
  <c r="L25" i="2"/>
  <c r="R25" i="2"/>
  <c r="D36" i="2"/>
  <c r="O25" i="2"/>
  <c r="P44" i="2"/>
  <c r="K44" i="2"/>
  <c r="L44" i="2"/>
  <c r="J44" i="2"/>
  <c r="J47" i="2"/>
  <c r="O44" i="2"/>
  <c r="R44" i="2"/>
  <c r="Q44" i="2"/>
  <c r="E56" i="2"/>
  <c r="N44" i="2"/>
  <c r="M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Dette regnearket inneholder beregningene til oppgave N5.2.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Beregningen i delspørsmål a er gjort ved fane 3 i regnaraket </t>
        </r>
        <r>
          <rPr>
            <i/>
            <sz val="11"/>
            <color indexed="81"/>
            <rFont val="Times New Roman"/>
            <family val="1"/>
          </rPr>
          <t xml:space="preserve">Diskontering.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3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3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4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4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4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4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 shapeId="0" xr:uid="{00000000-0006-0000-05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 shapeId="0" xr:uid="{00000000-0006-0000-06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<sst xmlns="http://schemas.openxmlformats.org/spreadsheetml/2006/main" count="225" uniqueCount="87">
  <si>
    <t>Låneavgift</t>
  </si>
  <si>
    <t xml:space="preserve"> </t>
  </si>
  <si>
    <t>Effektiv rente</t>
  </si>
  <si>
    <t>Tidspunkt</t>
  </si>
  <si>
    <t>rente</t>
  </si>
  <si>
    <t>Effektiv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</si>
  <si>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</si>
  <si>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</si>
  <si>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</si>
  <si>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</si>
  <si>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</si>
  <si>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</si>
  <si>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</si>
  <si>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</si>
  <si>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</si>
  <si>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Sum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</si>
  <si>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</si>
  <si>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</si>
  <si>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</si>
  <si>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</si>
  <si>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</si>
  <si>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</si>
  <si>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</si>
  <si>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</si>
  <si>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</si>
  <si>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</si>
  <si>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Årskostnad</t>
  </si>
  <si>
    <t>Besøkende</t>
  </si>
  <si>
    <t>tusen personer</t>
  </si>
  <si>
    <t>kroner</t>
  </si>
  <si>
    <t>Investering</t>
  </si>
  <si>
    <t>Rentesats</t>
  </si>
  <si>
    <t>Antall perioder</t>
  </si>
  <si>
    <t>Restverdi</t>
  </si>
  <si>
    <t>Annuitet</t>
  </si>
  <si>
    <t>Kilometer pr. år</t>
  </si>
  <si>
    <t>Totalkostnad</t>
  </si>
  <si>
    <t>Gjennomsnittskostnad</t>
  </si>
  <si>
    <t>Marginalkostnad</t>
  </si>
  <si>
    <t>Delspørsmål a</t>
  </si>
  <si>
    <t>Delspørsmål b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</si>
  <si>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</si>
  <si>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</si>
  <si>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</si>
  <si>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</si>
  <si>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</si>
  <si>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</si>
  <si>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</si>
  <si>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</si>
  <si>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</si>
  <si>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</si>
  <si>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</si>
  <si>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</si>
  <si>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</si>
  <si>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</si>
  <si>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</si>
  <si>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</si>
  <si>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</si>
  <si>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</si>
  <si>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</si>
  <si>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</si>
  <si>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</si>
  <si>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</si>
  <si>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</si>
  <si>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</si>
  <si>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</si>
  <si>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</si>
  <si>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</si>
  <si>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</si>
  <si>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</si>
  <si>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</si>
  <si>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</si>
  <si>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</si>
  <si>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</si>
  <si>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</si>
  <si>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</si>
  <si>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</si>
  <si>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</si>
  <si>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</si>
  <si>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</si>
  <si>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</si>
  <si>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</si>
  <si>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</si>
  <si>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</si>
  <si>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</si>
  <si>
    <t xml:space="preserve">Uttak, </t>
  </si>
  <si>
    <t>Restverdi ved planperiodens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</si>
</sst>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0" xfId="2" applyFont="1" applyFill="1"/>
    <xf numFmtId="3" fontId="8" fillId="0" borderId="0" xfId="2" applyNumberFormat="1" applyFont="1"/>
    <xf numFmtId="165" fontId="8" fillId="0" borderId="0" xfId="2" applyNumberFormat="1" applyFont="1"/>
    <xf numFmtId="0" fontId="9" fillId="0" borderId="1" xfId="2" applyFont="1" applyBorder="1"/>
    <xf numFmtId="3" fontId="9" fillId="0" borderId="1" xfId="2" applyNumberFormat="1" applyFont="1" applyBorder="1"/>
    <xf numFmtId="1" fontId="9" fillId="0" borderId="1" xfId="2" applyNumberFormat="1" applyFont="1" applyBorder="1"/>
    <xf numFmtId="0" fontId="9" fillId="0" borderId="0" xfId="2" applyFont="1" applyBorder="1"/>
    <xf numFmtId="3" fontId="8" fillId="0" borderId="0" xfId="2" applyNumberFormat="1" applyFont="1" applyBorder="1"/>
    <xf numFmtId="3" fontId="9" fillId="0" borderId="0" xfId="2" applyNumberFormat="1" applyFont="1"/>
    <xf numFmtId="164" fontId="9" fillId="0" borderId="1" xfId="3" applyNumberFormat="1" applyFont="1" applyBorder="1"/>
    <xf numFmtId="1" fontId="8" fillId="0" borderId="0" xfId="2" applyNumberFormat="1" applyFont="1"/>
    <xf numFmtId="165" fontId="9" fillId="0" borderId="1" xfId="2" applyNumberFormat="1" applyFont="1" applyBorder="1"/>
    <xf numFmtId="0" fontId="9" fillId="0" borderId="2" xfId="2" applyFont="1" applyBorder="1"/>
    <xf numFmtId="3" fontId="11" fillId="0" borderId="0" xfId="0" applyNumberFormat="1" applyFont="1"/>
    <xf numFmtId="2" fontId="4" fillId="0" borderId="0" xfId="0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4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0" fontId="15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9" fillId="0" borderId="0" xfId="2" applyFont="1" applyFill="1" applyAlignment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 xr:uid="{00000000-0005-0000-0000-000001000000}"/>
    <cellStyle name="Comma 3" xfId="5" xr:uid="{00000000-0005-0000-0000-000002000000}"/>
    <cellStyle name="Komma" xfId="1" builtinId="3"/>
    <cellStyle name="Normal" xfId="0" builtinId="0"/>
    <cellStyle name="Normal 2" xfId="2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'N5.6'!$J$24:$R$24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'N5.6'!$J$25:$R$25</c:f>
              <c:numCache>
                <c:formatCode>#,##0</c:formatCode>
                <c:ptCount val="9"/>
                <c:pt idx="0">
                  <c:v>0</c:v>
                </c:pt>
                <c:pt idx="1">
                  <c:v>-7268.2412436334262</c:v>
                </c:pt>
                <c:pt idx="2">
                  <c:v>-13361.077367247672</c:v>
                </c:pt>
                <c:pt idx="3">
                  <c:v>-18449.345175022678</c:v>
                </c:pt>
                <c:pt idx="4">
                  <c:v>-22678.90998645093</c:v>
                </c:pt>
                <c:pt idx="5">
                  <c:v>-26174.431419817152</c:v>
                </c:pt>
                <c:pt idx="6">
                  <c:v>-29042.538929511702</c:v>
                </c:pt>
                <c:pt idx="7">
                  <c:v>-31374.51342806522</c:v>
                </c:pt>
                <c:pt idx="8">
                  <c:v>-33248.55495807853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8C-45CC-AE9B-E94FF8ED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06440"/>
        <c:axId val="294106824"/>
      </c:lineChart>
      <c:catAx>
        <c:axId val="29410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106824"/>
        <c:crosses val="autoZero"/>
        <c:auto val="1"/>
        <c:lblAlgn val="ctr"/>
        <c:lblOffset val="100"/>
        <c:noMultiLvlLbl val="0"/>
      </c:catAx>
      <c:valAx>
        <c:axId val="294106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106440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'N5.6'!$J$43:$R$43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'N5.6'!$J$44:$R$44</c:f>
              <c:numCache>
                <c:formatCode>#,##0</c:formatCode>
                <c:ptCount val="9"/>
                <c:pt idx="0">
                  <c:v>-8400</c:v>
                </c:pt>
                <c:pt idx="1">
                  <c:v>1060.5160867451632</c:v>
                </c:pt>
                <c:pt idx="2">
                  <c:v>9693.1664943517826</c:v>
                </c:pt>
                <c:pt idx="3">
                  <c:v>17584.149281691934</c:v>
                </c:pt>
                <c:pt idx="4">
                  <c:v>24809.563241670839</c:v>
                </c:pt>
                <c:pt idx="5">
                  <c:v>31436.704217100138</c:v>
                </c:pt>
                <c:pt idx="6">
                  <c:v>37525.181957131907</c:v>
                </c:pt>
                <c:pt idx="7">
                  <c:v>43127.884033676295</c:v>
                </c:pt>
                <c:pt idx="8">
                  <c:v>48291.80918505117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923-4F2A-AD3C-8B852D90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170848"/>
        <c:axId val="307171232"/>
      </c:lineChart>
      <c:catAx>
        <c:axId val="30717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171232"/>
        <c:crosses val="autoZero"/>
        <c:auto val="1"/>
        <c:lblAlgn val="ctr"/>
        <c:lblOffset val="100"/>
        <c:noMultiLvlLbl val="0"/>
      </c:catAx>
      <c:valAx>
        <c:axId val="30717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170848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'N5.6'!$J$4:$R$4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'N5.6'!$J$5:$R$5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B-4805-8939-F53D8D531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240888"/>
        <c:axId val="307243320"/>
      </c:lineChart>
      <c:catAx>
        <c:axId val="30724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243320"/>
        <c:crosses val="autoZero"/>
        <c:auto val="1"/>
        <c:lblAlgn val="ctr"/>
        <c:lblOffset val="100"/>
        <c:noMultiLvlLbl val="0"/>
      </c:catAx>
      <c:valAx>
        <c:axId val="307243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240888"/>
        <c:crossesAt val="1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F8-45DE-848D-8B4FB8611DA0}"/>
            </c:ext>
          </c:extLst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'N5.7'!$J$6:$R$6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8-45DE-848D-8B4FB861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01128"/>
        <c:axId val="307568136"/>
      </c:lineChart>
      <c:catAx>
        <c:axId val="29430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568136"/>
        <c:crosses val="autoZero"/>
        <c:auto val="1"/>
        <c:lblAlgn val="ctr"/>
        <c:lblOffset val="100"/>
        <c:noMultiLvlLbl val="0"/>
      </c:catAx>
      <c:valAx>
        <c:axId val="30756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301128"/>
        <c:crossesAt val="1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25</xdr:row>
      <xdr:rowOff>123825</xdr:rowOff>
    </xdr:from>
    <xdr:to>
      <xdr:col>18</xdr:col>
      <xdr:colOff>228600</xdr:colOff>
      <xdr:row>39</xdr:row>
      <xdr:rowOff>180975</xdr:rowOff>
    </xdr:to>
    <xdr:graphicFrame macro="">
      <xdr:nvGraphicFramePr>
        <xdr:cNvPr id="1093" name="Chart 2">
          <a:extLst>
            <a:ext uri="{FF2B5EF4-FFF2-40B4-BE49-F238E27FC236}">
              <a16:creationId xmlns:a16="http://schemas.microsoft.com/office/drawing/2014/main" id="{00000000-0008-0000-0700-00004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44</xdr:row>
      <xdr:rowOff>123825</xdr:rowOff>
    </xdr:from>
    <xdr:to>
      <xdr:col>18</xdr:col>
      <xdr:colOff>228600</xdr:colOff>
      <xdr:row>58</xdr:row>
      <xdr:rowOff>180975</xdr:rowOff>
    </xdr:to>
    <xdr:graphicFrame macro="">
      <xdr:nvGraphicFramePr>
        <xdr:cNvPr id="1094" name="Chart 2">
          <a:extLst>
            <a:ext uri="{FF2B5EF4-FFF2-40B4-BE49-F238E27FC236}">
              <a16:creationId xmlns:a16="http://schemas.microsoft.com/office/drawing/2014/main" id="{00000000-0008-0000-0700-00004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133350</xdr:colOff>
      <xdr:row>6</xdr:row>
      <xdr:rowOff>38100</xdr:rowOff>
    </xdr:from>
    <xdr:to>
      <xdr:col>20</xdr:col>
      <xdr:colOff>276225</xdr:colOff>
      <xdr:row>20</xdr:row>
      <xdr:rowOff>95250</xdr:rowOff>
    </xdr:to>
    <xdr:graphicFrame macro="">
      <xdr:nvGraphicFramePr>
        <xdr:cNvPr id="1095" name="Chart 2">
          <a:extLst>
            <a:ext uri="{FF2B5EF4-FFF2-40B4-BE49-F238E27FC236}">
              <a16:creationId xmlns:a16="http://schemas.microsoft.com/office/drawing/2014/main" id="{00000000-0008-0000-0700-00004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9</xdr:row>
      <xdr:rowOff>142875</xdr:rowOff>
    </xdr:from>
    <xdr:to>
      <xdr:col>17</xdr:col>
      <xdr:colOff>28575</xdr:colOff>
      <xdr:row>24</xdr:row>
      <xdr:rowOff>9525</xdr:rowOff>
    </xdr:to>
    <xdr:graphicFrame macro="">
      <xdr:nvGraphicFramePr>
        <xdr:cNvPr id="13329" name="Chart 2">
          <a:extLst>
            <a:ext uri="{FF2B5EF4-FFF2-40B4-BE49-F238E27FC236}">
              <a16:creationId xmlns:a16="http://schemas.microsoft.com/office/drawing/2014/main" id="{00000000-0008-0000-08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zoomScaleNormal="100" workbookViewId="0">
      <selection activeCell="B2" sqref="B2"/>
    </sheetView>
  </sheetViews>
  <sheetFormatPr baseColWidth="10" defaultColWidth="8.710937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18</v>
      </c>
      <c r="B1" s="3"/>
      <c r="C1" s="3"/>
    </row>
    <row r="2" spans="1:13" x14ac:dyDescent="0.25">
      <c r="A2" s="3" t="s">
        <v>19</v>
      </c>
      <c r="B2" s="4">
        <v>-4000</v>
      </c>
      <c r="C2" s="3" t="s">
        <v>20</v>
      </c>
      <c r="E2">
        <v>0</v>
      </c>
      <c r="K2">
        <v>20</v>
      </c>
    </row>
    <row r="3" spans="1:13" x14ac:dyDescent="0.25">
      <c r="A3" s="3" t="s">
        <v>21</v>
      </c>
      <c r="B3" s="4">
        <v>-400</v>
      </c>
      <c r="C3" s="3" t="str">
        <f>C2</f>
        <v>mill kroner</v>
      </c>
      <c r="M3" t="s">
        <v>60</v>
      </c>
    </row>
    <row r="4" spans="1:13" x14ac:dyDescent="0.25">
      <c r="A4" s="3" t="s">
        <v>22</v>
      </c>
      <c r="B4" s="4">
        <v>20</v>
      </c>
      <c r="C4" s="3" t="s">
        <v>23</v>
      </c>
      <c r="E4" s="8">
        <v>-4000</v>
      </c>
      <c r="K4" s="8">
        <v>2400</v>
      </c>
    </row>
    <row r="5" spans="1:13" x14ac:dyDescent="0.25">
      <c r="A5" s="3" t="s">
        <v>52</v>
      </c>
      <c r="B5" s="5">
        <v>4</v>
      </c>
      <c r="C5" s="3" t="s">
        <v>24</v>
      </c>
      <c r="F5">
        <v>-400</v>
      </c>
      <c r="G5">
        <v>-400</v>
      </c>
      <c r="H5" s="1" t="s">
        <v>62</v>
      </c>
      <c r="I5" s="1"/>
      <c r="J5">
        <v>-400</v>
      </c>
      <c r="K5">
        <v>-400</v>
      </c>
    </row>
    <row r="6" spans="1:13" x14ac:dyDescent="0.25">
      <c r="A6" s="3" t="s">
        <v>25</v>
      </c>
      <c r="B6" s="4">
        <v>50</v>
      </c>
      <c r="C6" s="3" t="str">
        <f>C4</f>
        <v>År</v>
      </c>
    </row>
    <row r="7" spans="1:13" x14ac:dyDescent="0.25">
      <c r="A7" s="3" t="s">
        <v>86</v>
      </c>
      <c r="B7" s="6">
        <f>-B2*(1-(B4/B6))</f>
        <v>2400</v>
      </c>
      <c r="C7" s="3" t="str">
        <f>C2</f>
        <v>mill kroner</v>
      </c>
      <c r="E7" s="45">
        <v>1095</v>
      </c>
    </row>
    <row r="8" spans="1:13" x14ac:dyDescent="0.25">
      <c r="A8" s="3" t="s">
        <v>64</v>
      </c>
      <c r="B8" s="7">
        <f>PV(B5/100,B4,0,-B7)</f>
        <v>1095.328670883101</v>
      </c>
      <c r="C8" s="3" t="str">
        <f>C2</f>
        <v>mill kroner</v>
      </c>
      <c r="E8" s="8">
        <f>E4+E7</f>
        <v>-2905</v>
      </c>
    </row>
    <row r="9" spans="1:13" x14ac:dyDescent="0.25">
      <c r="A9" s="3" t="s">
        <v>65</v>
      </c>
      <c r="B9" s="7">
        <f>B2+B8</f>
        <v>-2904.671329116899</v>
      </c>
      <c r="C9" t="str">
        <f>C2</f>
        <v>mill kroner</v>
      </c>
    </row>
    <row r="10" spans="1:13" x14ac:dyDescent="0.25">
      <c r="A10" s="3" t="s">
        <v>66</v>
      </c>
      <c r="B10" s="7">
        <f>-PV(B5/100,B4,B3)</f>
        <v>-5436.1305379870792</v>
      </c>
      <c r="C10" s="3" t="str">
        <f>C3</f>
        <v>mill kroner</v>
      </c>
    </row>
    <row r="11" spans="1:13" x14ac:dyDescent="0.25">
      <c r="A11" s="3" t="s">
        <v>67</v>
      </c>
      <c r="B11" s="6">
        <f>B9+B10</f>
        <v>-8340.801867103979</v>
      </c>
      <c r="C11" s="3" t="str">
        <f>C2</f>
        <v>mill kroner</v>
      </c>
      <c r="E11" s="45">
        <v>-5436</v>
      </c>
    </row>
    <row r="12" spans="1:13" x14ac:dyDescent="0.25">
      <c r="A12" s="3" t="s">
        <v>61</v>
      </c>
      <c r="B12" s="8">
        <f>-PMT(B5/100,B4,B11)</f>
        <v>-613.73080052580667</v>
      </c>
      <c r="C12" s="3" t="str">
        <f>C2</f>
        <v>mill kroner</v>
      </c>
      <c r="E12" s="8">
        <f>E8+E11</f>
        <v>-8341</v>
      </c>
    </row>
    <row r="13" spans="1:13" x14ac:dyDescent="0.25">
      <c r="A13" s="3" t="s">
        <v>26</v>
      </c>
      <c r="B13" s="6">
        <f>-PMT(B5/100,B4,B11)</f>
        <v>-613.73080052580667</v>
      </c>
      <c r="C13" s="3" t="str">
        <f>C10</f>
        <v>mill kroner</v>
      </c>
      <c r="F13">
        <v>-614</v>
      </c>
    </row>
    <row r="14" spans="1:13" x14ac:dyDescent="0.25">
      <c r="A14" s="6" t="s">
        <v>27</v>
      </c>
      <c r="B14" s="4">
        <v>230</v>
      </c>
      <c r="C14" s="3" t="s">
        <v>28</v>
      </c>
      <c r="G14">
        <v>-614</v>
      </c>
    </row>
    <row r="15" spans="1:13" x14ac:dyDescent="0.25">
      <c r="A15" s="3" t="s">
        <v>63</v>
      </c>
      <c r="B15" s="6">
        <f>B13*1000/B14</f>
        <v>-2668.3947848948119</v>
      </c>
      <c r="C15" s="3" t="s">
        <v>29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44" sqref="F44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"/>
  <sheetViews>
    <sheetView workbookViewId="0">
      <selection activeCell="D45" sqref="D45"/>
    </sheetView>
  </sheetViews>
  <sheetFormatPr baseColWidth="10" defaultColWidth="8.710937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Normal="100" workbookViewId="0">
      <selection activeCell="C1" sqref="C1"/>
    </sheetView>
  </sheetViews>
  <sheetFormatPr baseColWidth="10" defaultColWidth="9.140625" defaultRowHeight="15" outlineLevelRow="1" outlineLevelCol="1" x14ac:dyDescent="0.25"/>
  <cols>
    <col min="1" max="1" width="14.140625" style="10" customWidth="1"/>
    <col min="2" max="2" width="9.140625" style="10"/>
    <col min="3" max="3" width="11" style="10" customWidth="1"/>
    <col min="4" max="4" width="13.7109375" style="10" hidden="1" customWidth="1" outlineLevel="1"/>
    <col min="5" max="5" width="11.42578125" style="10" hidden="1" customWidth="1" outlineLevel="1"/>
    <col min="6" max="6" width="0" style="10" hidden="1" customWidth="1" outlineLevel="1"/>
    <col min="7" max="7" width="14.140625" style="10" hidden="1" customWidth="1" outlineLevel="1"/>
    <col min="8" max="8" width="11.7109375" style="10" hidden="1" customWidth="1" outlineLevel="1"/>
    <col min="9" max="9" width="9.140625" style="10" collapsed="1"/>
    <col min="10" max="10" width="20.7109375" style="10" customWidth="1"/>
    <col min="11" max="16384" width="9.140625" style="10"/>
  </cols>
  <sheetData>
    <row r="1" spans="1:16" x14ac:dyDescent="0.25">
      <c r="A1" s="10" t="s">
        <v>18</v>
      </c>
    </row>
    <row r="3" spans="1:16" ht="18.75" customHeight="1" x14ac:dyDescent="0.25">
      <c r="A3" s="10" t="s">
        <v>39</v>
      </c>
      <c r="J3" s="10" t="s">
        <v>40</v>
      </c>
      <c r="K3" s="87" t="s">
        <v>35</v>
      </c>
      <c r="L3" s="87"/>
      <c r="M3" s="87"/>
      <c r="N3" s="87"/>
      <c r="O3" s="87"/>
      <c r="P3"/>
    </row>
    <row r="4" spans="1:16" ht="15" customHeight="1" x14ac:dyDescent="0.25">
      <c r="A4" s="86"/>
      <c r="B4" s="86"/>
      <c r="C4" s="86"/>
      <c r="D4" s="86"/>
      <c r="E4" s="86"/>
      <c r="F4" s="12"/>
      <c r="J4" s="63"/>
      <c r="K4" s="65">
        <v>5000</v>
      </c>
      <c r="L4" s="65">
        <v>10000</v>
      </c>
      <c r="M4" s="65">
        <v>15000</v>
      </c>
      <c r="N4" s="65">
        <v>20000</v>
      </c>
      <c r="O4" s="65">
        <v>30000</v>
      </c>
      <c r="P4"/>
    </row>
    <row r="5" spans="1:16" ht="18" customHeight="1" x14ac:dyDescent="0.25">
      <c r="A5" s="10" t="s">
        <v>30</v>
      </c>
      <c r="B5" s="13">
        <v>-349000</v>
      </c>
      <c r="D5" s="10" t="s">
        <v>30</v>
      </c>
      <c r="E5" s="13">
        <v>-500000</v>
      </c>
      <c r="G5" s="10" t="s">
        <v>30</v>
      </c>
      <c r="H5" s="13">
        <v>-210000</v>
      </c>
      <c r="J5" s="3" t="s">
        <v>36</v>
      </c>
      <c r="K5" s="25">
        <v>56931</v>
      </c>
      <c r="L5" s="25">
        <v>67095</v>
      </c>
      <c r="M5" s="25">
        <v>85175</v>
      </c>
      <c r="N5" s="25">
        <v>98372</v>
      </c>
      <c r="O5" s="25">
        <v>127035</v>
      </c>
      <c r="P5"/>
    </row>
    <row r="6" spans="1:16" x14ac:dyDescent="0.25">
      <c r="A6" s="10" t="s">
        <v>31</v>
      </c>
      <c r="B6" s="14">
        <v>0.04</v>
      </c>
      <c r="D6" s="10" t="s">
        <v>31</v>
      </c>
      <c r="E6" s="14">
        <v>0.06</v>
      </c>
      <c r="G6" s="10" t="s">
        <v>31</v>
      </c>
      <c r="H6" s="14">
        <v>0.04</v>
      </c>
      <c r="J6" s="3" t="s">
        <v>37</v>
      </c>
      <c r="K6" s="26">
        <f>K5/K4</f>
        <v>11.386200000000001</v>
      </c>
      <c r="L6" s="26">
        <f>L5/L4</f>
        <v>6.7095000000000002</v>
      </c>
      <c r="M6" s="26">
        <f>M5/M4</f>
        <v>5.6783333333333337</v>
      </c>
      <c r="N6" s="26">
        <f>N5/N4</f>
        <v>4.9185999999999996</v>
      </c>
      <c r="O6" s="26">
        <f>O5/O4</f>
        <v>4.2344999999999997</v>
      </c>
      <c r="P6"/>
    </row>
    <row r="7" spans="1:16" x14ac:dyDescent="0.25">
      <c r="A7" s="10" t="s">
        <v>32</v>
      </c>
      <c r="B7" s="9">
        <v>10</v>
      </c>
      <c r="D7" s="10" t="s">
        <v>33</v>
      </c>
      <c r="E7" s="13">
        <v>200000</v>
      </c>
      <c r="G7" s="10" t="s">
        <v>32</v>
      </c>
      <c r="H7" s="9">
        <v>10</v>
      </c>
      <c r="J7" s="63" t="s">
        <v>38</v>
      </c>
      <c r="K7" s="63"/>
      <c r="L7" s="64">
        <f>(L5-K5)/(L4-K4)</f>
        <v>2.0327999999999999</v>
      </c>
      <c r="M7" s="64">
        <f>(M5-L5)/(M4-L4)</f>
        <v>3.6160000000000001</v>
      </c>
      <c r="N7" s="64">
        <f>(N5-M5)/(N4-M4)</f>
        <v>2.6394000000000002</v>
      </c>
      <c r="O7" s="64">
        <f>(O5-N5)/(O4-N4)</f>
        <v>2.8662999999999998</v>
      </c>
      <c r="P7"/>
    </row>
    <row r="8" spans="1:16" x14ac:dyDescent="0.25">
      <c r="A8" s="10" t="s">
        <v>33</v>
      </c>
      <c r="B8" s="13">
        <v>50000</v>
      </c>
      <c r="D8" s="10" t="s">
        <v>34</v>
      </c>
      <c r="E8" s="13">
        <v>35000</v>
      </c>
      <c r="G8" s="10" t="s">
        <v>33</v>
      </c>
      <c r="H8" s="13">
        <v>140000</v>
      </c>
      <c r="J8" s="3"/>
      <c r="K8" s="3"/>
      <c r="L8" s="3"/>
      <c r="M8" s="3"/>
      <c r="N8" s="3"/>
      <c r="O8" s="3"/>
      <c r="P8"/>
    </row>
    <row r="9" spans="1:16" x14ac:dyDescent="0.25">
      <c r="A9" s="15" t="s">
        <v>34</v>
      </c>
      <c r="B9" s="16">
        <f>PMT(B6,B7,B5,B8)</f>
        <v>38863.992354710819</v>
      </c>
      <c r="D9" s="15" t="s">
        <v>32</v>
      </c>
      <c r="E9" s="17">
        <f>NPER(E6,E8,E5,E7)</f>
        <v>26.189890159742411</v>
      </c>
      <c r="G9" s="18" t="s">
        <v>34</v>
      </c>
      <c r="H9" s="19">
        <v>17000</v>
      </c>
      <c r="J9"/>
      <c r="K9"/>
      <c r="L9"/>
      <c r="M9"/>
      <c r="N9"/>
      <c r="O9"/>
      <c r="P9"/>
    </row>
    <row r="10" spans="1:16" hidden="1" outlineLevel="1" x14ac:dyDescent="0.25">
      <c r="B10" s="20"/>
      <c r="G10" s="15" t="s">
        <v>9</v>
      </c>
      <c r="H10" s="21">
        <f>H5-PV(H6,H7,H9,H8)</f>
        <v>22464.211884647404</v>
      </c>
      <c r="J10"/>
      <c r="K10"/>
      <c r="L10"/>
      <c r="M10"/>
      <c r="N10"/>
      <c r="O10"/>
      <c r="P10"/>
    </row>
    <row r="11" spans="1:16" hidden="1" outlineLevel="1" x14ac:dyDescent="0.25">
      <c r="A11" s="10" t="s">
        <v>31</v>
      </c>
      <c r="B11" s="14">
        <v>0.04</v>
      </c>
      <c r="D11" s="10" t="s">
        <v>30</v>
      </c>
      <c r="E11" s="13">
        <v>-400000</v>
      </c>
      <c r="J11"/>
      <c r="K11"/>
      <c r="L11"/>
      <c r="M11"/>
      <c r="N11"/>
      <c r="O11"/>
      <c r="P11"/>
    </row>
    <row r="12" spans="1:16" hidden="1" outlineLevel="1" x14ac:dyDescent="0.25">
      <c r="A12" s="10" t="s">
        <v>32</v>
      </c>
      <c r="B12" s="9">
        <v>10</v>
      </c>
      <c r="D12" s="10" t="s">
        <v>31</v>
      </c>
      <c r="E12" s="14">
        <v>0.05</v>
      </c>
      <c r="J12"/>
      <c r="K12"/>
      <c r="L12"/>
      <c r="M12"/>
      <c r="N12"/>
      <c r="O12"/>
      <c r="P12"/>
    </row>
    <row r="13" spans="1:16" hidden="1" outlineLevel="1" x14ac:dyDescent="0.25">
      <c r="A13" s="10" t="s">
        <v>33</v>
      </c>
      <c r="B13" s="13">
        <v>60000</v>
      </c>
      <c r="D13" s="10" t="s">
        <v>32</v>
      </c>
      <c r="E13" s="22">
        <v>15</v>
      </c>
      <c r="J13"/>
      <c r="K13"/>
      <c r="L13"/>
      <c r="M13"/>
      <c r="N13"/>
      <c r="O13"/>
      <c r="P13"/>
    </row>
    <row r="14" spans="1:16" hidden="1" outlineLevel="1" x14ac:dyDescent="0.25">
      <c r="A14" s="10" t="s">
        <v>34</v>
      </c>
      <c r="B14" s="13">
        <v>20000</v>
      </c>
      <c r="D14" s="10" t="s">
        <v>34</v>
      </c>
      <c r="E14" s="13">
        <v>35000</v>
      </c>
      <c r="J14"/>
      <c r="K14"/>
      <c r="L14"/>
      <c r="M14"/>
      <c r="N14"/>
      <c r="O14"/>
      <c r="P14"/>
    </row>
    <row r="15" spans="1:16" hidden="1" outlineLevel="1" x14ac:dyDescent="0.25">
      <c r="A15" s="15" t="s">
        <v>30</v>
      </c>
      <c r="B15" s="16">
        <f>PV(B11,B12,B14,B13)</f>
        <v>-202751.76571664863</v>
      </c>
      <c r="D15" s="15" t="s">
        <v>33</v>
      </c>
      <c r="E15" s="16">
        <f>FV(E12,E13,E14,E11)</f>
        <v>76321.54617658956</v>
      </c>
      <c r="J15"/>
      <c r="K15"/>
      <c r="L15"/>
      <c r="M15"/>
      <c r="N15"/>
      <c r="O15"/>
      <c r="P15"/>
    </row>
    <row r="16" spans="1:16" hidden="1" outlineLevel="1" x14ac:dyDescent="0.25">
      <c r="J16"/>
      <c r="K16"/>
      <c r="L16"/>
      <c r="M16"/>
      <c r="N16"/>
      <c r="O16"/>
      <c r="P16"/>
    </row>
    <row r="17" spans="1:16" hidden="1" outlineLevel="1" x14ac:dyDescent="0.25">
      <c r="A17" s="10" t="s">
        <v>30</v>
      </c>
      <c r="B17" s="13">
        <v>-130000</v>
      </c>
      <c r="J17"/>
      <c r="K17"/>
      <c r="L17"/>
      <c r="M17"/>
      <c r="N17"/>
      <c r="O17"/>
      <c r="P17"/>
    </row>
    <row r="18" spans="1:16" hidden="1" outlineLevel="1" x14ac:dyDescent="0.25">
      <c r="A18" s="10" t="s">
        <v>32</v>
      </c>
      <c r="B18" s="9">
        <v>11</v>
      </c>
      <c r="J18"/>
      <c r="K18"/>
      <c r="L18"/>
      <c r="M18"/>
      <c r="N18"/>
      <c r="O18"/>
      <c r="P18"/>
    </row>
    <row r="19" spans="1:16" hidden="1" outlineLevel="1" x14ac:dyDescent="0.25">
      <c r="A19" s="10" t="s">
        <v>33</v>
      </c>
      <c r="B19" s="13">
        <v>60000</v>
      </c>
      <c r="J19"/>
      <c r="K19"/>
      <c r="L19"/>
      <c r="M19"/>
      <c r="N19"/>
      <c r="O19"/>
      <c r="P19"/>
    </row>
    <row r="20" spans="1:16" hidden="1" outlineLevel="1" x14ac:dyDescent="0.25">
      <c r="A20" s="10" t="s">
        <v>34</v>
      </c>
      <c r="B20" s="13">
        <v>18000</v>
      </c>
      <c r="J20"/>
      <c r="K20"/>
      <c r="L20"/>
      <c r="M20"/>
      <c r="N20"/>
      <c r="O20"/>
      <c r="P20"/>
    </row>
    <row r="21" spans="1:16" hidden="1" outlineLevel="1" x14ac:dyDescent="0.25">
      <c r="A21" s="15" t="s">
        <v>31</v>
      </c>
      <c r="B21" s="23">
        <f>RATE(B18,B20,B17,B19)</f>
        <v>0.1110984127023162</v>
      </c>
      <c r="J21"/>
      <c r="K21"/>
      <c r="L21"/>
      <c r="M21"/>
      <c r="N21"/>
      <c r="O21"/>
      <c r="P21"/>
    </row>
    <row r="22" spans="1:16" ht="15.75" hidden="1" outlineLevel="1" thickBot="1" x14ac:dyDescent="0.3">
      <c r="A22" s="24"/>
      <c r="B22" s="24"/>
      <c r="C22" s="24"/>
      <c r="D22" s="24"/>
      <c r="E22" s="24"/>
      <c r="F22" s="24"/>
      <c r="G22" s="24"/>
      <c r="H22" s="24"/>
      <c r="J22"/>
      <c r="K22"/>
      <c r="L22"/>
      <c r="M22"/>
      <c r="N22"/>
      <c r="O22"/>
      <c r="P22"/>
    </row>
    <row r="23" spans="1:16" ht="15.75" hidden="1" outlineLevel="1" thickTop="1" x14ac:dyDescent="0.25">
      <c r="J23"/>
      <c r="K23"/>
      <c r="L23"/>
      <c r="M23"/>
      <c r="N23"/>
      <c r="O23"/>
      <c r="P23"/>
    </row>
    <row r="24" spans="1:16" collapsed="1" x14ac:dyDescent="0.25">
      <c r="J24"/>
      <c r="K24"/>
      <c r="L24"/>
      <c r="M24"/>
      <c r="N24"/>
      <c r="O24"/>
      <c r="P24"/>
    </row>
    <row r="25" spans="1:16" x14ac:dyDescent="0.25">
      <c r="J25"/>
      <c r="K25"/>
      <c r="L25"/>
      <c r="M25"/>
      <c r="N25"/>
      <c r="O25"/>
      <c r="P25"/>
    </row>
  </sheetData>
  <mergeCells count="2">
    <mergeCell ref="A4:E4"/>
    <mergeCell ref="K3:O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M10"/>
  <sheetViews>
    <sheetView workbookViewId="0">
      <selection activeCell="P12" sqref="P12"/>
    </sheetView>
  </sheetViews>
  <sheetFormatPr baseColWidth="10" defaultColWidth="8.710937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47">
        <v>0</v>
      </c>
      <c r="G2" s="47">
        <v>1</v>
      </c>
      <c r="H2" s="47">
        <v>2</v>
      </c>
      <c r="I2" s="47" t="s">
        <v>62</v>
      </c>
      <c r="J2" s="47" t="s">
        <v>62</v>
      </c>
      <c r="K2" s="47" t="s">
        <v>62</v>
      </c>
      <c r="L2" s="47">
        <v>119</v>
      </c>
    </row>
    <row r="3" spans="4:13" x14ac:dyDescent="0.25">
      <c r="M3" s="3" t="s">
        <v>68</v>
      </c>
    </row>
    <row r="4" spans="4:13" x14ac:dyDescent="0.25">
      <c r="D4" s="46" t="s">
        <v>69</v>
      </c>
      <c r="F4" s="8">
        <v>500000</v>
      </c>
      <c r="G4">
        <v>0</v>
      </c>
      <c r="H4">
        <v>0</v>
      </c>
      <c r="I4" s="51" t="s">
        <v>62</v>
      </c>
      <c r="J4" s="2" t="s">
        <v>62</v>
      </c>
      <c r="K4" s="2" t="s">
        <v>62</v>
      </c>
      <c r="L4">
        <v>0</v>
      </c>
    </row>
    <row r="8" spans="4:13" x14ac:dyDescent="0.25">
      <c r="D8" s="48" t="s">
        <v>70</v>
      </c>
      <c r="E8" s="49"/>
      <c r="F8" s="45">
        <v>10000</v>
      </c>
      <c r="G8" s="45">
        <v>10000</v>
      </c>
      <c r="H8" s="45">
        <v>10000</v>
      </c>
      <c r="I8" s="51" t="s">
        <v>62</v>
      </c>
      <c r="J8" s="2" t="s">
        <v>62</v>
      </c>
      <c r="K8" s="2" t="s">
        <v>62</v>
      </c>
      <c r="L8" s="45">
        <v>10000</v>
      </c>
    </row>
    <row r="9" spans="4:13" x14ac:dyDescent="0.25">
      <c r="D9" s="50" t="s">
        <v>71</v>
      </c>
      <c r="I9" s="1"/>
      <c r="J9" s="1"/>
      <c r="K9" s="1"/>
    </row>
    <row r="10" spans="4:13" x14ac:dyDescent="0.25">
      <c r="D10" s="88" t="s">
        <v>72</v>
      </c>
      <c r="E10" s="88"/>
      <c r="F10" s="8">
        <v>490000</v>
      </c>
      <c r="G10" s="8">
        <v>-10000</v>
      </c>
      <c r="H10" s="8">
        <v>-10000</v>
      </c>
      <c r="I10" s="1" t="s">
        <v>62</v>
      </c>
      <c r="J10" s="1" t="s">
        <v>62</v>
      </c>
      <c r="K10" s="1" t="s">
        <v>62</v>
      </c>
      <c r="L10" s="8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M18" sqref="M18"/>
    </sheetView>
  </sheetViews>
  <sheetFormatPr baseColWidth="10" defaultColWidth="8.7109375" defaultRowHeight="12.75" x14ac:dyDescent="0.2"/>
  <cols>
    <col min="1" max="5" width="11.42578125" style="28" customWidth="1"/>
    <col min="6" max="6" width="6.140625" style="28" customWidth="1"/>
    <col min="7" max="7" width="9.28515625" style="28" customWidth="1"/>
    <col min="8" max="261" width="11.42578125" style="28" customWidth="1"/>
    <col min="262" max="263" width="6.140625" style="28" customWidth="1"/>
    <col min="264" max="517" width="11.42578125" style="28" customWidth="1"/>
    <col min="518" max="519" width="6.140625" style="28" customWidth="1"/>
    <col min="520" max="773" width="11.42578125" style="28" customWidth="1"/>
    <col min="774" max="775" width="6.140625" style="28" customWidth="1"/>
    <col min="776" max="1029" width="11.42578125" style="28" customWidth="1"/>
    <col min="1030" max="1031" width="6.140625" style="28" customWidth="1"/>
    <col min="1032" max="1285" width="11.42578125" style="28" customWidth="1"/>
    <col min="1286" max="1287" width="6.140625" style="28" customWidth="1"/>
    <col min="1288" max="1541" width="11.42578125" style="28" customWidth="1"/>
    <col min="1542" max="1543" width="6.140625" style="28" customWidth="1"/>
    <col min="1544" max="1797" width="11.42578125" style="28" customWidth="1"/>
    <col min="1798" max="1799" width="6.140625" style="28" customWidth="1"/>
    <col min="1800" max="2053" width="11.42578125" style="28" customWidth="1"/>
    <col min="2054" max="2055" width="6.140625" style="28" customWidth="1"/>
    <col min="2056" max="2309" width="11.42578125" style="28" customWidth="1"/>
    <col min="2310" max="2311" width="6.140625" style="28" customWidth="1"/>
    <col min="2312" max="2565" width="11.42578125" style="28" customWidth="1"/>
    <col min="2566" max="2567" width="6.140625" style="28" customWidth="1"/>
    <col min="2568" max="2821" width="11.42578125" style="28" customWidth="1"/>
    <col min="2822" max="2823" width="6.140625" style="28" customWidth="1"/>
    <col min="2824" max="3077" width="11.42578125" style="28" customWidth="1"/>
    <col min="3078" max="3079" width="6.140625" style="28" customWidth="1"/>
    <col min="3080" max="3333" width="11.42578125" style="28" customWidth="1"/>
    <col min="3334" max="3335" width="6.140625" style="28" customWidth="1"/>
    <col min="3336" max="3589" width="11.42578125" style="28" customWidth="1"/>
    <col min="3590" max="3591" width="6.140625" style="28" customWidth="1"/>
    <col min="3592" max="3845" width="11.42578125" style="28" customWidth="1"/>
    <col min="3846" max="3847" width="6.140625" style="28" customWidth="1"/>
    <col min="3848" max="4101" width="11.42578125" style="28" customWidth="1"/>
    <col min="4102" max="4103" width="6.140625" style="28" customWidth="1"/>
    <col min="4104" max="4357" width="11.42578125" style="28" customWidth="1"/>
    <col min="4358" max="4359" width="6.140625" style="28" customWidth="1"/>
    <col min="4360" max="4613" width="11.42578125" style="28" customWidth="1"/>
    <col min="4614" max="4615" width="6.140625" style="28" customWidth="1"/>
    <col min="4616" max="4869" width="11.42578125" style="28" customWidth="1"/>
    <col min="4870" max="4871" width="6.140625" style="28" customWidth="1"/>
    <col min="4872" max="5125" width="11.42578125" style="28" customWidth="1"/>
    <col min="5126" max="5127" width="6.140625" style="28" customWidth="1"/>
    <col min="5128" max="5381" width="11.42578125" style="28" customWidth="1"/>
    <col min="5382" max="5383" width="6.140625" style="28" customWidth="1"/>
    <col min="5384" max="5637" width="11.42578125" style="28" customWidth="1"/>
    <col min="5638" max="5639" width="6.140625" style="28" customWidth="1"/>
    <col min="5640" max="5893" width="11.42578125" style="28" customWidth="1"/>
    <col min="5894" max="5895" width="6.140625" style="28" customWidth="1"/>
    <col min="5896" max="6149" width="11.42578125" style="28" customWidth="1"/>
    <col min="6150" max="6151" width="6.140625" style="28" customWidth="1"/>
    <col min="6152" max="6405" width="11.42578125" style="28" customWidth="1"/>
    <col min="6406" max="6407" width="6.140625" style="28" customWidth="1"/>
    <col min="6408" max="6661" width="11.42578125" style="28" customWidth="1"/>
    <col min="6662" max="6663" width="6.140625" style="28" customWidth="1"/>
    <col min="6664" max="6917" width="11.42578125" style="28" customWidth="1"/>
    <col min="6918" max="6919" width="6.140625" style="28" customWidth="1"/>
    <col min="6920" max="7173" width="11.42578125" style="28" customWidth="1"/>
    <col min="7174" max="7175" width="6.140625" style="28" customWidth="1"/>
    <col min="7176" max="7429" width="11.42578125" style="28" customWidth="1"/>
    <col min="7430" max="7431" width="6.140625" style="28" customWidth="1"/>
    <col min="7432" max="7685" width="11.42578125" style="28" customWidth="1"/>
    <col min="7686" max="7687" width="6.140625" style="28" customWidth="1"/>
    <col min="7688" max="7941" width="11.42578125" style="28" customWidth="1"/>
    <col min="7942" max="7943" width="6.140625" style="28" customWidth="1"/>
    <col min="7944" max="8197" width="11.42578125" style="28" customWidth="1"/>
    <col min="8198" max="8199" width="6.140625" style="28" customWidth="1"/>
    <col min="8200" max="8453" width="11.42578125" style="28" customWidth="1"/>
    <col min="8454" max="8455" width="6.140625" style="28" customWidth="1"/>
    <col min="8456" max="8709" width="11.42578125" style="28" customWidth="1"/>
    <col min="8710" max="8711" width="6.140625" style="28" customWidth="1"/>
    <col min="8712" max="8965" width="11.42578125" style="28" customWidth="1"/>
    <col min="8966" max="8967" width="6.140625" style="28" customWidth="1"/>
    <col min="8968" max="9221" width="11.42578125" style="28" customWidth="1"/>
    <col min="9222" max="9223" width="6.140625" style="28" customWidth="1"/>
    <col min="9224" max="9477" width="11.42578125" style="28" customWidth="1"/>
    <col min="9478" max="9479" width="6.140625" style="28" customWidth="1"/>
    <col min="9480" max="9733" width="11.42578125" style="28" customWidth="1"/>
    <col min="9734" max="9735" width="6.140625" style="28" customWidth="1"/>
    <col min="9736" max="9989" width="11.42578125" style="28" customWidth="1"/>
    <col min="9990" max="9991" width="6.140625" style="28" customWidth="1"/>
    <col min="9992" max="10245" width="11.42578125" style="28" customWidth="1"/>
    <col min="10246" max="10247" width="6.140625" style="28" customWidth="1"/>
    <col min="10248" max="10501" width="11.42578125" style="28" customWidth="1"/>
    <col min="10502" max="10503" width="6.140625" style="28" customWidth="1"/>
    <col min="10504" max="10757" width="11.42578125" style="28" customWidth="1"/>
    <col min="10758" max="10759" width="6.140625" style="28" customWidth="1"/>
    <col min="10760" max="11013" width="11.42578125" style="28" customWidth="1"/>
    <col min="11014" max="11015" width="6.140625" style="28" customWidth="1"/>
    <col min="11016" max="11269" width="11.42578125" style="28" customWidth="1"/>
    <col min="11270" max="11271" width="6.140625" style="28" customWidth="1"/>
    <col min="11272" max="11525" width="11.42578125" style="28" customWidth="1"/>
    <col min="11526" max="11527" width="6.140625" style="28" customWidth="1"/>
    <col min="11528" max="11781" width="11.42578125" style="28" customWidth="1"/>
    <col min="11782" max="11783" width="6.140625" style="28" customWidth="1"/>
    <col min="11784" max="12037" width="11.42578125" style="28" customWidth="1"/>
    <col min="12038" max="12039" width="6.140625" style="28" customWidth="1"/>
    <col min="12040" max="12293" width="11.42578125" style="28" customWidth="1"/>
    <col min="12294" max="12295" width="6.140625" style="28" customWidth="1"/>
    <col min="12296" max="12549" width="11.42578125" style="28" customWidth="1"/>
    <col min="12550" max="12551" width="6.140625" style="28" customWidth="1"/>
    <col min="12552" max="12805" width="11.42578125" style="28" customWidth="1"/>
    <col min="12806" max="12807" width="6.140625" style="28" customWidth="1"/>
    <col min="12808" max="13061" width="11.42578125" style="28" customWidth="1"/>
    <col min="13062" max="13063" width="6.140625" style="28" customWidth="1"/>
    <col min="13064" max="13317" width="11.42578125" style="28" customWidth="1"/>
    <col min="13318" max="13319" width="6.140625" style="28" customWidth="1"/>
    <col min="13320" max="13573" width="11.42578125" style="28" customWidth="1"/>
    <col min="13574" max="13575" width="6.140625" style="28" customWidth="1"/>
    <col min="13576" max="13829" width="11.42578125" style="28" customWidth="1"/>
    <col min="13830" max="13831" width="6.140625" style="28" customWidth="1"/>
    <col min="13832" max="14085" width="11.42578125" style="28" customWidth="1"/>
    <col min="14086" max="14087" width="6.140625" style="28" customWidth="1"/>
    <col min="14088" max="14341" width="11.42578125" style="28" customWidth="1"/>
    <col min="14342" max="14343" width="6.140625" style="28" customWidth="1"/>
    <col min="14344" max="14597" width="11.42578125" style="28" customWidth="1"/>
    <col min="14598" max="14599" width="6.140625" style="28" customWidth="1"/>
    <col min="14600" max="14853" width="11.42578125" style="28" customWidth="1"/>
    <col min="14854" max="14855" width="6.140625" style="28" customWidth="1"/>
    <col min="14856" max="15109" width="11.42578125" style="28" customWidth="1"/>
    <col min="15110" max="15111" width="6.140625" style="28" customWidth="1"/>
    <col min="15112" max="15365" width="11.42578125" style="28" customWidth="1"/>
    <col min="15366" max="15367" width="6.140625" style="28" customWidth="1"/>
    <col min="15368" max="15621" width="11.42578125" style="28" customWidth="1"/>
    <col min="15622" max="15623" width="6.140625" style="28" customWidth="1"/>
    <col min="15624" max="15877" width="11.42578125" style="28" customWidth="1"/>
    <col min="15878" max="15879" width="6.140625" style="28" customWidth="1"/>
    <col min="15880" max="16133" width="11.42578125" style="28" customWidth="1"/>
    <col min="16134" max="16135" width="6.140625" style="28" customWidth="1"/>
    <col min="16136" max="16384" width="11.42578125" style="28" customWidth="1"/>
  </cols>
  <sheetData>
    <row r="1" spans="1:7" ht="15.75" customHeight="1" x14ac:dyDescent="0.25">
      <c r="A1" s="27" t="s">
        <v>18</v>
      </c>
      <c r="B1" s="27"/>
      <c r="C1" s="27"/>
      <c r="D1" s="27"/>
      <c r="E1" s="27"/>
      <c r="F1" s="27"/>
      <c r="G1" s="27"/>
    </row>
    <row r="2" spans="1:7" ht="15" x14ac:dyDescent="0.25">
      <c r="A2" s="27"/>
      <c r="B2" s="27"/>
      <c r="C2" s="27"/>
      <c r="D2" s="27"/>
      <c r="E2" s="27"/>
      <c r="F2" s="27"/>
      <c r="G2" s="27"/>
    </row>
    <row r="3" spans="1:7" ht="15" x14ac:dyDescent="0.25">
      <c r="A3" s="27" t="s">
        <v>41</v>
      </c>
      <c r="B3" s="27"/>
      <c r="C3" s="27"/>
      <c r="D3" s="27"/>
      <c r="E3" s="27" t="s">
        <v>42</v>
      </c>
      <c r="F3" s="27"/>
      <c r="G3" s="27"/>
    </row>
    <row r="4" spans="1:7" ht="15" x14ac:dyDescent="0.25">
      <c r="A4" s="29">
        <v>350</v>
      </c>
      <c r="B4" s="27" t="s">
        <v>43</v>
      </c>
      <c r="C4" s="30">
        <v>38000</v>
      </c>
      <c r="D4" s="27" t="s">
        <v>44</v>
      </c>
      <c r="E4" s="31">
        <f>A4*C4/1000000</f>
        <v>13.3</v>
      </c>
      <c r="F4" s="27"/>
      <c r="G4" s="27"/>
    </row>
    <row r="5" spans="1:7" ht="15" x14ac:dyDescent="0.25">
      <c r="A5" s="27" t="s">
        <v>45</v>
      </c>
      <c r="B5" s="27"/>
      <c r="C5" s="27"/>
      <c r="D5" s="27"/>
      <c r="E5" s="31"/>
      <c r="F5" s="27"/>
      <c r="G5" s="27"/>
    </row>
    <row r="6" spans="1:7" ht="15" x14ac:dyDescent="0.25">
      <c r="A6" s="56">
        <v>365</v>
      </c>
      <c r="B6" s="54" t="s">
        <v>43</v>
      </c>
      <c r="C6" s="57">
        <v>14000</v>
      </c>
      <c r="D6" s="54" t="s">
        <v>46</v>
      </c>
      <c r="E6" s="55">
        <f>-A6*C6/1000000</f>
        <v>-5.1100000000000003</v>
      </c>
      <c r="F6" s="27"/>
      <c r="G6" s="27"/>
    </row>
    <row r="7" spans="1:7" ht="15" x14ac:dyDescent="0.25">
      <c r="A7" s="27" t="s">
        <v>47</v>
      </c>
      <c r="B7" s="27"/>
      <c r="C7" s="27"/>
      <c r="D7" s="27"/>
      <c r="E7" s="31">
        <f>E4+E6</f>
        <v>8.1900000000000013</v>
      </c>
      <c r="F7" s="27"/>
      <c r="G7" s="27"/>
    </row>
    <row r="8" spans="1:7" ht="15" x14ac:dyDescent="0.25">
      <c r="A8" s="32" t="s">
        <v>73</v>
      </c>
      <c r="B8" s="27"/>
      <c r="C8" s="27"/>
      <c r="D8" s="27"/>
      <c r="E8" s="31">
        <f>-F8*G8</f>
        <v>-20</v>
      </c>
      <c r="F8" s="33">
        <v>0.2</v>
      </c>
      <c r="G8" s="29">
        <v>100</v>
      </c>
    </row>
    <row r="9" spans="1:7" ht="15" x14ac:dyDescent="0.25">
      <c r="A9" s="53" t="s">
        <v>74</v>
      </c>
      <c r="B9" s="54"/>
      <c r="C9" s="54"/>
      <c r="D9" s="54"/>
      <c r="E9" s="55">
        <f>-F9*G9</f>
        <v>-2.8000000000000003</v>
      </c>
      <c r="F9" s="33">
        <v>0.04</v>
      </c>
      <c r="G9" s="29">
        <v>70</v>
      </c>
    </row>
    <row r="10" spans="1:7" ht="15" x14ac:dyDescent="0.25">
      <c r="A10" s="27" t="s">
        <v>48</v>
      </c>
      <c r="B10" s="27"/>
      <c r="C10" s="27"/>
      <c r="D10" s="27"/>
      <c r="E10" s="31">
        <f>SUM(E7:E9)</f>
        <v>-14.61</v>
      </c>
      <c r="F10" s="27"/>
      <c r="G10" s="27"/>
    </row>
    <row r="11" spans="1:7" ht="15" x14ac:dyDescent="0.25">
      <c r="A11" s="32" t="s">
        <v>75</v>
      </c>
      <c r="B11" s="27"/>
      <c r="C11" s="27"/>
      <c r="D11" s="27"/>
      <c r="E11" s="31">
        <f>-F11*E10</f>
        <v>3.2141999999999999</v>
      </c>
      <c r="F11" s="34">
        <v>0.22</v>
      </c>
      <c r="G11" s="27"/>
    </row>
    <row r="12" spans="1:7" ht="15" x14ac:dyDescent="0.25">
      <c r="A12" s="32" t="s">
        <v>76</v>
      </c>
      <c r="B12" s="27"/>
      <c r="C12" s="27"/>
      <c r="D12" s="27"/>
      <c r="E12" s="31">
        <f>-E8</f>
        <v>20</v>
      </c>
      <c r="F12" s="27"/>
      <c r="G12" s="27"/>
    </row>
    <row r="13" spans="1:7" ht="15" x14ac:dyDescent="0.25">
      <c r="A13" s="53" t="s">
        <v>13</v>
      </c>
      <c r="B13" s="54"/>
      <c r="C13" s="54"/>
      <c r="D13" s="54"/>
      <c r="E13" s="55">
        <f>G13-E9</f>
        <v>-5.8303661031095562</v>
      </c>
      <c r="F13" s="29">
        <v>10</v>
      </c>
      <c r="G13" s="31">
        <f>PMT(F9,F13,G9)</f>
        <v>-8.6303661031095569</v>
      </c>
    </row>
    <row r="14" spans="1:7" ht="15.75" thickBot="1" x14ac:dyDescent="0.3">
      <c r="A14" s="52" t="s">
        <v>83</v>
      </c>
      <c r="B14" s="36"/>
      <c r="C14" s="36"/>
      <c r="D14" s="36"/>
      <c r="E14" s="35">
        <f>E10+E11+E12+E13</f>
        <v>2.7738338968904444</v>
      </c>
      <c r="F14" s="27"/>
      <c r="G14" s="27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Normal="100" workbookViewId="0"/>
  </sheetViews>
  <sheetFormatPr baseColWidth="10" defaultColWidth="8.7109375" defaultRowHeight="12.75" x14ac:dyDescent="0.2"/>
  <cols>
    <col min="1" max="5" width="11.42578125" style="28" customWidth="1"/>
    <col min="6" max="6" width="6.140625" style="28" customWidth="1"/>
    <col min="7" max="7" width="9.28515625" style="28" customWidth="1"/>
    <col min="8" max="261" width="11.42578125" style="28" customWidth="1"/>
    <col min="262" max="263" width="6.140625" style="28" customWidth="1"/>
    <col min="264" max="517" width="11.42578125" style="28" customWidth="1"/>
    <col min="518" max="519" width="6.140625" style="28" customWidth="1"/>
    <col min="520" max="773" width="11.42578125" style="28" customWidth="1"/>
    <col min="774" max="775" width="6.140625" style="28" customWidth="1"/>
    <col min="776" max="1029" width="11.42578125" style="28" customWidth="1"/>
    <col min="1030" max="1031" width="6.140625" style="28" customWidth="1"/>
    <col min="1032" max="1285" width="11.42578125" style="28" customWidth="1"/>
    <col min="1286" max="1287" width="6.140625" style="28" customWidth="1"/>
    <col min="1288" max="1541" width="11.42578125" style="28" customWidth="1"/>
    <col min="1542" max="1543" width="6.140625" style="28" customWidth="1"/>
    <col min="1544" max="1797" width="11.42578125" style="28" customWidth="1"/>
    <col min="1798" max="1799" width="6.140625" style="28" customWidth="1"/>
    <col min="1800" max="2053" width="11.42578125" style="28" customWidth="1"/>
    <col min="2054" max="2055" width="6.140625" style="28" customWidth="1"/>
    <col min="2056" max="2309" width="11.42578125" style="28" customWidth="1"/>
    <col min="2310" max="2311" width="6.140625" style="28" customWidth="1"/>
    <col min="2312" max="2565" width="11.42578125" style="28" customWidth="1"/>
    <col min="2566" max="2567" width="6.140625" style="28" customWidth="1"/>
    <col min="2568" max="2821" width="11.42578125" style="28" customWidth="1"/>
    <col min="2822" max="2823" width="6.140625" style="28" customWidth="1"/>
    <col min="2824" max="3077" width="11.42578125" style="28" customWidth="1"/>
    <col min="3078" max="3079" width="6.140625" style="28" customWidth="1"/>
    <col min="3080" max="3333" width="11.42578125" style="28" customWidth="1"/>
    <col min="3334" max="3335" width="6.140625" style="28" customWidth="1"/>
    <col min="3336" max="3589" width="11.42578125" style="28" customWidth="1"/>
    <col min="3590" max="3591" width="6.140625" style="28" customWidth="1"/>
    <col min="3592" max="3845" width="11.42578125" style="28" customWidth="1"/>
    <col min="3846" max="3847" width="6.140625" style="28" customWidth="1"/>
    <col min="3848" max="4101" width="11.42578125" style="28" customWidth="1"/>
    <col min="4102" max="4103" width="6.140625" style="28" customWidth="1"/>
    <col min="4104" max="4357" width="11.42578125" style="28" customWidth="1"/>
    <col min="4358" max="4359" width="6.140625" style="28" customWidth="1"/>
    <col min="4360" max="4613" width="11.42578125" style="28" customWidth="1"/>
    <col min="4614" max="4615" width="6.140625" style="28" customWidth="1"/>
    <col min="4616" max="4869" width="11.42578125" style="28" customWidth="1"/>
    <col min="4870" max="4871" width="6.140625" style="28" customWidth="1"/>
    <col min="4872" max="5125" width="11.42578125" style="28" customWidth="1"/>
    <col min="5126" max="5127" width="6.140625" style="28" customWidth="1"/>
    <col min="5128" max="5381" width="11.42578125" style="28" customWidth="1"/>
    <col min="5382" max="5383" width="6.140625" style="28" customWidth="1"/>
    <col min="5384" max="5637" width="11.42578125" style="28" customWidth="1"/>
    <col min="5638" max="5639" width="6.140625" style="28" customWidth="1"/>
    <col min="5640" max="5893" width="11.42578125" style="28" customWidth="1"/>
    <col min="5894" max="5895" width="6.140625" style="28" customWidth="1"/>
    <col min="5896" max="6149" width="11.42578125" style="28" customWidth="1"/>
    <col min="6150" max="6151" width="6.140625" style="28" customWidth="1"/>
    <col min="6152" max="6405" width="11.42578125" style="28" customWidth="1"/>
    <col min="6406" max="6407" width="6.140625" style="28" customWidth="1"/>
    <col min="6408" max="6661" width="11.42578125" style="28" customWidth="1"/>
    <col min="6662" max="6663" width="6.140625" style="28" customWidth="1"/>
    <col min="6664" max="6917" width="11.42578125" style="28" customWidth="1"/>
    <col min="6918" max="6919" width="6.140625" style="28" customWidth="1"/>
    <col min="6920" max="7173" width="11.42578125" style="28" customWidth="1"/>
    <col min="7174" max="7175" width="6.140625" style="28" customWidth="1"/>
    <col min="7176" max="7429" width="11.42578125" style="28" customWidth="1"/>
    <col min="7430" max="7431" width="6.140625" style="28" customWidth="1"/>
    <col min="7432" max="7685" width="11.42578125" style="28" customWidth="1"/>
    <col min="7686" max="7687" width="6.140625" style="28" customWidth="1"/>
    <col min="7688" max="7941" width="11.42578125" style="28" customWidth="1"/>
    <col min="7942" max="7943" width="6.140625" style="28" customWidth="1"/>
    <col min="7944" max="8197" width="11.42578125" style="28" customWidth="1"/>
    <col min="8198" max="8199" width="6.140625" style="28" customWidth="1"/>
    <col min="8200" max="8453" width="11.42578125" style="28" customWidth="1"/>
    <col min="8454" max="8455" width="6.140625" style="28" customWidth="1"/>
    <col min="8456" max="8709" width="11.42578125" style="28" customWidth="1"/>
    <col min="8710" max="8711" width="6.140625" style="28" customWidth="1"/>
    <col min="8712" max="8965" width="11.42578125" style="28" customWidth="1"/>
    <col min="8966" max="8967" width="6.140625" style="28" customWidth="1"/>
    <col min="8968" max="9221" width="11.42578125" style="28" customWidth="1"/>
    <col min="9222" max="9223" width="6.140625" style="28" customWidth="1"/>
    <col min="9224" max="9477" width="11.42578125" style="28" customWidth="1"/>
    <col min="9478" max="9479" width="6.140625" style="28" customWidth="1"/>
    <col min="9480" max="9733" width="11.42578125" style="28" customWidth="1"/>
    <col min="9734" max="9735" width="6.140625" style="28" customWidth="1"/>
    <col min="9736" max="9989" width="11.42578125" style="28" customWidth="1"/>
    <col min="9990" max="9991" width="6.140625" style="28" customWidth="1"/>
    <col min="9992" max="10245" width="11.42578125" style="28" customWidth="1"/>
    <col min="10246" max="10247" width="6.140625" style="28" customWidth="1"/>
    <col min="10248" max="10501" width="11.42578125" style="28" customWidth="1"/>
    <col min="10502" max="10503" width="6.140625" style="28" customWidth="1"/>
    <col min="10504" max="10757" width="11.42578125" style="28" customWidth="1"/>
    <col min="10758" max="10759" width="6.140625" style="28" customWidth="1"/>
    <col min="10760" max="11013" width="11.42578125" style="28" customWidth="1"/>
    <col min="11014" max="11015" width="6.140625" style="28" customWidth="1"/>
    <col min="11016" max="11269" width="11.42578125" style="28" customWidth="1"/>
    <col min="11270" max="11271" width="6.140625" style="28" customWidth="1"/>
    <col min="11272" max="11525" width="11.42578125" style="28" customWidth="1"/>
    <col min="11526" max="11527" width="6.140625" style="28" customWidth="1"/>
    <col min="11528" max="11781" width="11.42578125" style="28" customWidth="1"/>
    <col min="11782" max="11783" width="6.140625" style="28" customWidth="1"/>
    <col min="11784" max="12037" width="11.42578125" style="28" customWidth="1"/>
    <col min="12038" max="12039" width="6.140625" style="28" customWidth="1"/>
    <col min="12040" max="12293" width="11.42578125" style="28" customWidth="1"/>
    <col min="12294" max="12295" width="6.140625" style="28" customWidth="1"/>
    <col min="12296" max="12549" width="11.42578125" style="28" customWidth="1"/>
    <col min="12550" max="12551" width="6.140625" style="28" customWidth="1"/>
    <col min="12552" max="12805" width="11.42578125" style="28" customWidth="1"/>
    <col min="12806" max="12807" width="6.140625" style="28" customWidth="1"/>
    <col min="12808" max="13061" width="11.42578125" style="28" customWidth="1"/>
    <col min="13062" max="13063" width="6.140625" style="28" customWidth="1"/>
    <col min="13064" max="13317" width="11.42578125" style="28" customWidth="1"/>
    <col min="13318" max="13319" width="6.140625" style="28" customWidth="1"/>
    <col min="13320" max="13573" width="11.42578125" style="28" customWidth="1"/>
    <col min="13574" max="13575" width="6.140625" style="28" customWidth="1"/>
    <col min="13576" max="13829" width="11.42578125" style="28" customWidth="1"/>
    <col min="13830" max="13831" width="6.140625" style="28" customWidth="1"/>
    <col min="13832" max="14085" width="11.42578125" style="28" customWidth="1"/>
    <col min="14086" max="14087" width="6.140625" style="28" customWidth="1"/>
    <col min="14088" max="14341" width="11.42578125" style="28" customWidth="1"/>
    <col min="14342" max="14343" width="6.140625" style="28" customWidth="1"/>
    <col min="14344" max="14597" width="11.42578125" style="28" customWidth="1"/>
    <col min="14598" max="14599" width="6.140625" style="28" customWidth="1"/>
    <col min="14600" max="14853" width="11.42578125" style="28" customWidth="1"/>
    <col min="14854" max="14855" width="6.140625" style="28" customWidth="1"/>
    <col min="14856" max="15109" width="11.42578125" style="28" customWidth="1"/>
    <col min="15110" max="15111" width="6.140625" style="28" customWidth="1"/>
    <col min="15112" max="15365" width="11.42578125" style="28" customWidth="1"/>
    <col min="15366" max="15367" width="6.140625" style="28" customWidth="1"/>
    <col min="15368" max="15621" width="11.42578125" style="28" customWidth="1"/>
    <col min="15622" max="15623" width="6.140625" style="28" customWidth="1"/>
    <col min="15624" max="15877" width="11.42578125" style="28" customWidth="1"/>
    <col min="15878" max="15879" width="6.140625" style="28" customWidth="1"/>
    <col min="15880" max="16133" width="11.42578125" style="28" customWidth="1"/>
    <col min="16134" max="16135" width="6.140625" style="28" customWidth="1"/>
    <col min="16136" max="16384" width="11.42578125" style="28" customWidth="1"/>
  </cols>
  <sheetData>
    <row r="1" spans="1:7" ht="15.75" customHeight="1" x14ac:dyDescent="0.25">
      <c r="A1" s="27" t="s">
        <v>18</v>
      </c>
      <c r="B1" s="27"/>
      <c r="C1" s="27"/>
      <c r="D1" s="27"/>
      <c r="E1" s="27"/>
      <c r="F1" s="27"/>
      <c r="G1" s="27"/>
    </row>
    <row r="2" spans="1:7" ht="15" x14ac:dyDescent="0.25">
      <c r="A2" s="27"/>
      <c r="B2" s="27"/>
      <c r="C2" s="27"/>
      <c r="D2" s="27"/>
      <c r="E2" s="27"/>
      <c r="F2" s="27"/>
      <c r="G2" s="27"/>
    </row>
    <row r="3" spans="1:7" ht="15" x14ac:dyDescent="0.25">
      <c r="A3" s="27" t="s">
        <v>41</v>
      </c>
      <c r="B3" s="27"/>
      <c r="C3" s="27"/>
      <c r="D3" s="27"/>
      <c r="E3" s="27" t="s">
        <v>42</v>
      </c>
      <c r="F3" s="27"/>
      <c r="G3" s="27"/>
    </row>
    <row r="4" spans="1:7" ht="15" x14ac:dyDescent="0.25">
      <c r="A4" s="29">
        <v>350</v>
      </c>
      <c r="B4" s="27" t="s">
        <v>43</v>
      </c>
      <c r="C4" s="30">
        <v>38000</v>
      </c>
      <c r="D4" s="27" t="s">
        <v>44</v>
      </c>
      <c r="E4" s="31">
        <f>A4*C4/1000000</f>
        <v>13.3</v>
      </c>
      <c r="F4" s="27"/>
      <c r="G4" s="27"/>
    </row>
    <row r="5" spans="1:7" ht="15" x14ac:dyDescent="0.25">
      <c r="A5" s="27" t="s">
        <v>45</v>
      </c>
      <c r="B5" s="27"/>
      <c r="C5" s="27"/>
      <c r="D5" s="27"/>
      <c r="E5" s="31"/>
      <c r="F5" s="27"/>
      <c r="G5" s="27"/>
    </row>
    <row r="6" spans="1:7" ht="15" x14ac:dyDescent="0.25">
      <c r="A6" s="56">
        <v>365</v>
      </c>
      <c r="B6" s="54" t="s">
        <v>43</v>
      </c>
      <c r="C6" s="57">
        <v>10000</v>
      </c>
      <c r="D6" s="54" t="s">
        <v>46</v>
      </c>
      <c r="E6" s="55">
        <f>-A6*C6/1000000</f>
        <v>-3.65</v>
      </c>
      <c r="F6" s="27"/>
      <c r="G6" s="27"/>
    </row>
    <row r="7" spans="1:7" ht="15" x14ac:dyDescent="0.25">
      <c r="A7" s="27" t="s">
        <v>47</v>
      </c>
      <c r="B7" s="27"/>
      <c r="C7" s="27"/>
      <c r="D7" s="27"/>
      <c r="E7" s="31">
        <f>E4+E6</f>
        <v>9.65</v>
      </c>
      <c r="F7" s="27"/>
      <c r="G7" s="27"/>
    </row>
    <row r="8" spans="1:7" ht="15" x14ac:dyDescent="0.25">
      <c r="A8" s="32" t="s">
        <v>73</v>
      </c>
      <c r="B8" s="27"/>
      <c r="C8" s="27"/>
      <c r="D8" s="27"/>
      <c r="E8" s="31">
        <f>-F8*G8</f>
        <v>-20</v>
      </c>
      <c r="F8" s="33">
        <v>0.2</v>
      </c>
      <c r="G8" s="29">
        <v>100</v>
      </c>
    </row>
    <row r="9" spans="1:7" ht="15" x14ac:dyDescent="0.25">
      <c r="A9" s="53" t="s">
        <v>74</v>
      </c>
      <c r="B9" s="54"/>
      <c r="C9" s="54"/>
      <c r="D9" s="54"/>
      <c r="E9" s="55">
        <f>-F9*G9</f>
        <v>-2.8000000000000003</v>
      </c>
      <c r="F9" s="33">
        <v>0.04</v>
      </c>
      <c r="G9" s="29">
        <v>70</v>
      </c>
    </row>
    <row r="10" spans="1:7" ht="15" x14ac:dyDescent="0.25">
      <c r="A10" s="27" t="s">
        <v>48</v>
      </c>
      <c r="B10" s="27"/>
      <c r="C10" s="27"/>
      <c r="D10" s="27"/>
      <c r="E10" s="31">
        <f>SUM(E7:E9)</f>
        <v>-13.15</v>
      </c>
      <c r="F10" s="27"/>
      <c r="G10" s="27"/>
    </row>
    <row r="11" spans="1:7" ht="15" x14ac:dyDescent="0.25">
      <c r="A11" s="32" t="s">
        <v>75</v>
      </c>
      <c r="B11" s="27"/>
      <c r="C11" s="27"/>
      <c r="D11" s="27"/>
      <c r="E11" s="31">
        <f>-F11*E10</f>
        <v>2.8930000000000002</v>
      </c>
      <c r="F11" s="34">
        <v>0.22</v>
      </c>
      <c r="G11" s="27"/>
    </row>
    <row r="12" spans="1:7" ht="15" x14ac:dyDescent="0.25">
      <c r="A12" s="32" t="s">
        <v>76</v>
      </c>
      <c r="B12" s="27"/>
      <c r="C12" s="27"/>
      <c r="D12" s="27"/>
      <c r="E12" s="31">
        <f>-E8</f>
        <v>20</v>
      </c>
      <c r="F12" s="27"/>
      <c r="G12" s="27"/>
    </row>
    <row r="13" spans="1:7" ht="15" x14ac:dyDescent="0.25">
      <c r="A13" s="53" t="s">
        <v>13</v>
      </c>
      <c r="B13" s="54"/>
      <c r="C13" s="54"/>
      <c r="D13" s="54"/>
      <c r="E13" s="55">
        <f>G13-E9</f>
        <v>-5.8303661031095562</v>
      </c>
      <c r="F13" s="29">
        <v>10</v>
      </c>
      <c r="G13" s="31">
        <f>PMT(F9,F13,G9)</f>
        <v>-8.6303661031095569</v>
      </c>
    </row>
    <row r="14" spans="1:7" ht="15.75" thickBot="1" x14ac:dyDescent="0.3">
      <c r="A14" s="52" t="s">
        <v>77</v>
      </c>
      <c r="B14" s="36"/>
      <c r="C14" s="36"/>
      <c r="D14" s="36"/>
      <c r="E14" s="35">
        <f>E10+E11+E12+E13</f>
        <v>3.9126338968904442</v>
      </c>
      <c r="F14" s="27"/>
      <c r="G14" s="27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F14" sqref="F14"/>
    </sheetView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285156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5.75" customHeight="1" x14ac:dyDescent="0.25">
      <c r="A1" s="10" t="s">
        <v>18</v>
      </c>
      <c r="B1" s="10"/>
      <c r="C1" s="10"/>
    </row>
    <row r="2" spans="1:3" ht="16.5" customHeight="1" x14ac:dyDescent="0.25">
      <c r="A2" s="10" t="s">
        <v>49</v>
      </c>
      <c r="B2" s="37" t="s">
        <v>50</v>
      </c>
      <c r="C2" s="10"/>
    </row>
    <row r="3" spans="1:3" ht="15" x14ac:dyDescent="0.25">
      <c r="A3" s="10" t="s">
        <v>51</v>
      </c>
      <c r="B3" s="58">
        <v>43687</v>
      </c>
      <c r="C3" s="10"/>
    </row>
    <row r="4" spans="1:3" ht="15" x14ac:dyDescent="0.25">
      <c r="A4" s="10" t="s">
        <v>53</v>
      </c>
      <c r="B4" s="39" t="s">
        <v>54</v>
      </c>
      <c r="C4" s="10"/>
    </row>
    <row r="5" spans="1:3" ht="15" x14ac:dyDescent="0.25">
      <c r="A5" s="10"/>
      <c r="B5" s="40"/>
      <c r="C5" s="10"/>
    </row>
    <row r="6" spans="1:3" ht="15" x14ac:dyDescent="0.25">
      <c r="A6" s="10" t="s">
        <v>84</v>
      </c>
      <c r="B6" s="37">
        <v>38</v>
      </c>
      <c r="C6" s="9" t="s">
        <v>78</v>
      </c>
    </row>
    <row r="7" spans="1:3" ht="15" x14ac:dyDescent="0.25">
      <c r="A7" s="15" t="s">
        <v>45</v>
      </c>
      <c r="B7" s="59">
        <v>-10</v>
      </c>
      <c r="C7" s="15" t="str">
        <f>C6</f>
        <v>1 000 USD/dag</v>
      </c>
    </row>
    <row r="8" spans="1:3" ht="15" x14ac:dyDescent="0.25">
      <c r="A8" s="10" t="s">
        <v>56</v>
      </c>
      <c r="B8" s="42">
        <f>B6+B7</f>
        <v>28</v>
      </c>
      <c r="C8" s="10" t="str">
        <f>C6</f>
        <v>1 000 USD/dag</v>
      </c>
    </row>
    <row r="9" spans="1:3" ht="15" x14ac:dyDescent="0.25">
      <c r="A9" s="10" t="s">
        <v>80</v>
      </c>
      <c r="B9" s="41">
        <v>350</v>
      </c>
      <c r="C9" s="9" t="s">
        <v>81</v>
      </c>
    </row>
    <row r="10" spans="1:3" ht="15" x14ac:dyDescent="0.25">
      <c r="A10" s="10" t="s">
        <v>57</v>
      </c>
      <c r="B10" s="20">
        <f>(B8*B9)</f>
        <v>9800</v>
      </c>
      <c r="C10" s="9" t="s">
        <v>79</v>
      </c>
    </row>
    <row r="11" spans="1:3" ht="15" x14ac:dyDescent="0.25">
      <c r="A11" s="15" t="s">
        <v>58</v>
      </c>
      <c r="B11" s="59">
        <v>1500</v>
      </c>
      <c r="C11" s="15" t="str">
        <f>C10</f>
        <v>1 000 USD/år</v>
      </c>
    </row>
    <row r="12" spans="1:3" ht="15" x14ac:dyDescent="0.25">
      <c r="A12" s="15" t="s">
        <v>59</v>
      </c>
      <c r="B12" s="16">
        <f>B10-B11</f>
        <v>8300</v>
      </c>
      <c r="C12" s="15" t="str">
        <f>C10</f>
        <v>1 000 USD/år</v>
      </c>
    </row>
    <row r="13" spans="1:3" ht="15" x14ac:dyDescent="0.25">
      <c r="A13" s="10"/>
      <c r="B13" s="20"/>
      <c r="C13" s="10"/>
    </row>
    <row r="14" spans="1:3" ht="15" x14ac:dyDescent="0.25">
      <c r="A14" s="10" t="s">
        <v>30</v>
      </c>
      <c r="B14" s="41">
        <v>-100000</v>
      </c>
      <c r="C14" s="9" t="s">
        <v>55</v>
      </c>
    </row>
    <row r="15" spans="1:3" ht="15" x14ac:dyDescent="0.25">
      <c r="A15" s="10" t="s">
        <v>52</v>
      </c>
      <c r="B15" s="43">
        <v>0.05</v>
      </c>
      <c r="C15" s="10"/>
    </row>
    <row r="16" spans="1:3" ht="15" x14ac:dyDescent="0.25">
      <c r="A16" s="10" t="s">
        <v>22</v>
      </c>
      <c r="B16" s="41">
        <v>10</v>
      </c>
      <c r="C16" s="9" t="s">
        <v>82</v>
      </c>
    </row>
    <row r="17" spans="1:3" ht="15" x14ac:dyDescent="0.25">
      <c r="A17" s="15" t="s">
        <v>33</v>
      </c>
      <c r="B17" s="59">
        <v>40000</v>
      </c>
      <c r="C17" s="15" t="str">
        <f>C14</f>
        <v>1 000 USD</v>
      </c>
    </row>
    <row r="18" spans="1:3" ht="15.75" thickBot="1" x14ac:dyDescent="0.3">
      <c r="A18" s="60" t="s">
        <v>9</v>
      </c>
      <c r="B18" s="61">
        <f>-PV(B15,B16,B12,B17)+B14</f>
        <v>-11353.069946135685</v>
      </c>
      <c r="C18" s="60" t="str">
        <f>C14</f>
        <v>1 000 USD</v>
      </c>
    </row>
    <row r="19" spans="1:3" ht="15.75" thickTop="1" x14ac:dyDescent="0.25">
      <c r="A19" s="10"/>
      <c r="B19" s="20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20"/>
      <c r="C23" s="10"/>
    </row>
    <row r="24" spans="1:3" ht="15" x14ac:dyDescent="0.25">
      <c r="A24" s="10"/>
      <c r="B24" s="44"/>
      <c r="C24" s="10"/>
    </row>
    <row r="25" spans="1:3" ht="15" x14ac:dyDescent="0.25">
      <c r="A25" s="10"/>
      <c r="B25" s="38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/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57031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2" customHeight="1" x14ac:dyDescent="0.25">
      <c r="A1" s="10" t="s">
        <v>18</v>
      </c>
      <c r="B1" s="10"/>
      <c r="C1" s="10"/>
    </row>
    <row r="2" spans="1:3" ht="16.5" customHeight="1" x14ac:dyDescent="0.25">
      <c r="A2" s="10" t="s">
        <v>49</v>
      </c>
      <c r="B2" s="37" t="s">
        <v>50</v>
      </c>
      <c r="C2" s="10"/>
    </row>
    <row r="3" spans="1:3" ht="15" x14ac:dyDescent="0.25">
      <c r="A3" s="10" t="s">
        <v>51</v>
      </c>
      <c r="B3" s="58">
        <v>43687</v>
      </c>
      <c r="C3" s="10"/>
    </row>
    <row r="4" spans="1:3" ht="15" x14ac:dyDescent="0.25">
      <c r="A4" s="10" t="s">
        <v>53</v>
      </c>
      <c r="B4" s="39" t="s">
        <v>54</v>
      </c>
      <c r="C4" s="10"/>
    </row>
    <row r="5" spans="1:3" ht="15" x14ac:dyDescent="0.25">
      <c r="A5" s="10"/>
      <c r="B5" s="40"/>
      <c r="C5" s="10"/>
    </row>
    <row r="6" spans="1:3" ht="15" x14ac:dyDescent="0.25">
      <c r="A6" s="10" t="s">
        <v>84</v>
      </c>
      <c r="B6" s="37">
        <v>38</v>
      </c>
      <c r="C6" s="9" t="s">
        <v>78</v>
      </c>
    </row>
    <row r="7" spans="1:3" ht="15" x14ac:dyDescent="0.25">
      <c r="A7" s="15" t="s">
        <v>45</v>
      </c>
      <c r="B7" s="59">
        <v>-10</v>
      </c>
      <c r="C7" s="15" t="str">
        <f>C6</f>
        <v>1 000 USD/dag</v>
      </c>
    </row>
    <row r="8" spans="1:3" ht="15" x14ac:dyDescent="0.25">
      <c r="A8" s="10" t="s">
        <v>56</v>
      </c>
      <c r="B8" s="42">
        <f>B6+B7</f>
        <v>28</v>
      </c>
      <c r="C8" s="10" t="str">
        <f>C6</f>
        <v>1 000 USD/dag</v>
      </c>
    </row>
    <row r="9" spans="1:3" ht="15" x14ac:dyDescent="0.25">
      <c r="A9" s="10" t="s">
        <v>80</v>
      </c>
      <c r="B9" s="41">
        <v>402.50980349740723</v>
      </c>
      <c r="C9" s="9" t="s">
        <v>81</v>
      </c>
    </row>
    <row r="10" spans="1:3" ht="15" x14ac:dyDescent="0.25">
      <c r="A10" s="10" t="s">
        <v>57</v>
      </c>
      <c r="B10" s="20">
        <f>(B8*B9)</f>
        <v>11270.274497927403</v>
      </c>
      <c r="C10" s="9" t="s">
        <v>79</v>
      </c>
    </row>
    <row r="11" spans="1:3" ht="15" x14ac:dyDescent="0.25">
      <c r="A11" s="15" t="s">
        <v>58</v>
      </c>
      <c r="B11" s="59">
        <v>1500</v>
      </c>
      <c r="C11" s="15" t="str">
        <f>C10</f>
        <v>1 000 USD/år</v>
      </c>
    </row>
    <row r="12" spans="1:3" ht="15" x14ac:dyDescent="0.25">
      <c r="A12" s="15" t="s">
        <v>59</v>
      </c>
      <c r="B12" s="16">
        <f>B10-B11</f>
        <v>9770.274497927403</v>
      </c>
      <c r="C12" s="15" t="str">
        <f>C10</f>
        <v>1 000 USD/år</v>
      </c>
    </row>
    <row r="13" spans="1:3" ht="15" x14ac:dyDescent="0.25">
      <c r="A13" s="10"/>
      <c r="B13" s="20"/>
      <c r="C13" s="10"/>
    </row>
    <row r="14" spans="1:3" ht="15" x14ac:dyDescent="0.25">
      <c r="A14" s="10" t="s">
        <v>30</v>
      </c>
      <c r="B14" s="41">
        <v>-100000</v>
      </c>
      <c r="C14" s="9" t="s">
        <v>55</v>
      </c>
    </row>
    <row r="15" spans="1:3" ht="15" x14ac:dyDescent="0.25">
      <c r="A15" s="10" t="s">
        <v>52</v>
      </c>
      <c r="B15" s="43">
        <v>0.05</v>
      </c>
      <c r="C15" s="10"/>
    </row>
    <row r="16" spans="1:3" ht="15" x14ac:dyDescent="0.25">
      <c r="A16" s="10" t="s">
        <v>22</v>
      </c>
      <c r="B16" s="41">
        <v>10</v>
      </c>
      <c r="C16" s="9" t="s">
        <v>82</v>
      </c>
    </row>
    <row r="17" spans="1:3" ht="15" x14ac:dyDescent="0.25">
      <c r="A17" s="15" t="s">
        <v>33</v>
      </c>
      <c r="B17" s="59">
        <v>40000</v>
      </c>
      <c r="C17" s="15" t="str">
        <f>C14</f>
        <v>1 000 USD</v>
      </c>
    </row>
    <row r="18" spans="1:3" ht="15.75" thickBot="1" x14ac:dyDescent="0.3">
      <c r="A18" s="60" t="s">
        <v>9</v>
      </c>
      <c r="B18" s="61">
        <f>-PV(B15,B16,B12,B17)+B14</f>
        <v>0</v>
      </c>
      <c r="C18" s="60" t="str">
        <f>C14</f>
        <v>1 000 USD</v>
      </c>
    </row>
    <row r="19" spans="1:3" ht="15.75" thickTop="1" x14ac:dyDescent="0.25">
      <c r="A19" s="10"/>
      <c r="B19" s="20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20"/>
      <c r="C23" s="10"/>
    </row>
    <row r="24" spans="1:3" ht="15" x14ac:dyDescent="0.25">
      <c r="A24" s="10"/>
      <c r="B24" s="44"/>
      <c r="C24" s="10"/>
    </row>
    <row r="25" spans="1:3" ht="15" x14ac:dyDescent="0.25">
      <c r="A25" s="10"/>
      <c r="B25" s="38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9"/>
  <sheetViews>
    <sheetView topLeftCell="A7" zoomScale="140" zoomScaleNormal="140" workbookViewId="0">
      <selection activeCell="A21" sqref="A21:D36"/>
    </sheetView>
  </sheetViews>
  <sheetFormatPr baseColWidth="10" defaultColWidth="9.140625" defaultRowHeight="15" x14ac:dyDescent="0.25"/>
  <cols>
    <col min="1" max="1" width="9.42578125" style="66" customWidth="1"/>
    <col min="2" max="5" width="11.42578125" style="76" customWidth="1"/>
    <col min="6" max="6" width="11" style="76" customWidth="1"/>
    <col min="7" max="7" width="10.7109375" style="76" customWidth="1"/>
    <col min="8" max="8" width="11.42578125" style="66" customWidth="1"/>
    <col min="9" max="9" width="9.140625" style="67"/>
    <col min="10" max="18" width="8.140625" style="66" customWidth="1"/>
    <col min="19" max="16384" width="9.140625" style="3"/>
  </cols>
  <sheetData>
    <row r="1" spans="1:18" x14ac:dyDescent="0.25">
      <c r="E1" s="76" t="s">
        <v>8</v>
      </c>
      <c r="F1" s="76" t="s">
        <v>6</v>
      </c>
      <c r="G1" s="76" t="s">
        <v>10</v>
      </c>
    </row>
    <row r="2" spans="1:18" x14ac:dyDescent="0.25">
      <c r="A2" s="62" t="s">
        <v>3</v>
      </c>
      <c r="B2" s="77" t="s">
        <v>12</v>
      </c>
      <c r="C2" s="77" t="s">
        <v>13</v>
      </c>
      <c r="D2" s="77" t="s">
        <v>0</v>
      </c>
      <c r="E2" s="77" t="s">
        <v>7</v>
      </c>
      <c r="F2" s="77" t="s">
        <v>7</v>
      </c>
      <c r="G2" s="77" t="s">
        <v>11</v>
      </c>
    </row>
    <row r="3" spans="1:18" x14ac:dyDescent="0.25">
      <c r="A3" s="66">
        <v>0</v>
      </c>
      <c r="B3" s="78">
        <v>144000</v>
      </c>
      <c r="C3" s="78"/>
      <c r="D3" s="78"/>
      <c r="E3" s="78"/>
      <c r="F3" s="78"/>
      <c r="G3" s="78">
        <f>B3</f>
        <v>144000</v>
      </c>
      <c r="I3" s="69"/>
      <c r="J3" s="89" t="s">
        <v>14</v>
      </c>
      <c r="K3" s="89"/>
      <c r="L3" s="89"/>
      <c r="M3" s="89"/>
      <c r="N3" s="89"/>
      <c r="O3" s="89"/>
      <c r="P3" s="89"/>
      <c r="Q3" s="89"/>
      <c r="R3" s="89"/>
    </row>
    <row r="4" spans="1:18" x14ac:dyDescent="0.25">
      <c r="A4" s="66">
        <v>1</v>
      </c>
      <c r="C4" s="78">
        <v>-12000</v>
      </c>
      <c r="D4" s="78">
        <v>-700</v>
      </c>
      <c r="E4" s="78">
        <v>-12000</v>
      </c>
      <c r="F4" s="78"/>
      <c r="G4" s="78">
        <f>SUM(C4:F4)</f>
        <v>-24700</v>
      </c>
      <c r="I4" s="69"/>
      <c r="J4" s="68">
        <v>0</v>
      </c>
      <c r="K4" s="68">
        <v>1</v>
      </c>
      <c r="L4" s="68">
        <v>2</v>
      </c>
      <c r="M4" s="68">
        <v>3</v>
      </c>
      <c r="N4" s="68">
        <v>4</v>
      </c>
      <c r="O4" s="68">
        <v>5</v>
      </c>
      <c r="P4" s="68">
        <v>6</v>
      </c>
      <c r="Q4" s="68">
        <v>7</v>
      </c>
      <c r="R4" s="68">
        <v>8</v>
      </c>
    </row>
    <row r="5" spans="1:18" x14ac:dyDescent="0.25">
      <c r="A5" s="66">
        <v>2</v>
      </c>
      <c r="C5" s="78">
        <f>C4</f>
        <v>-12000</v>
      </c>
      <c r="D5" s="78">
        <f>D4</f>
        <v>-700</v>
      </c>
      <c r="E5" s="78">
        <f>E4</f>
        <v>-12000</v>
      </c>
      <c r="F5" s="78"/>
      <c r="G5" s="78">
        <f t="shared" ref="G5:G15" si="0">SUM(C5:F5)</f>
        <v>-24700</v>
      </c>
      <c r="I5" s="69" t="s">
        <v>9</v>
      </c>
      <c r="J5" s="68">
        <f>$G$3+NPV(J4/100,$G$4:$G$15)</f>
        <v>-8400</v>
      </c>
      <c r="K5" s="68">
        <f t="shared" ref="K5:R5" si="1">$G$3+NPV(K4/100,$G$4:$G$15)</f>
        <v>-6207.7251568882784</v>
      </c>
      <c r="L5" s="68">
        <f t="shared" si="1"/>
        <v>-3667.9108728958818</v>
      </c>
      <c r="M5" s="68">
        <f t="shared" si="1"/>
        <v>-865.19589333073236</v>
      </c>
      <c r="N5" s="68">
        <f t="shared" si="1"/>
        <v>2130.6532552198914</v>
      </c>
      <c r="O5" s="68">
        <f t="shared" si="1"/>
        <v>5262.272797283018</v>
      </c>
      <c r="P5" s="68">
        <f t="shared" si="1"/>
        <v>8482.6430276201572</v>
      </c>
      <c r="Q5" s="68">
        <f t="shared" si="1"/>
        <v>11753.370605611097</v>
      </c>
      <c r="R5" s="68">
        <f t="shared" si="1"/>
        <v>15043.254226972698</v>
      </c>
    </row>
    <row r="6" spans="1:18" x14ac:dyDescent="0.25">
      <c r="A6" s="66">
        <v>3</v>
      </c>
      <c r="C6" s="78">
        <f t="shared" ref="C6:C15" si="2">C5</f>
        <v>-12000</v>
      </c>
      <c r="D6" s="78">
        <f t="shared" ref="D6:D15" si="3">D5</f>
        <v>-700</v>
      </c>
      <c r="E6" s="78">
        <f t="shared" ref="E6:E15" si="4">E5</f>
        <v>-12000</v>
      </c>
      <c r="F6" s="78"/>
      <c r="G6" s="78">
        <f t="shared" si="0"/>
        <v>-24700</v>
      </c>
      <c r="I6" s="69"/>
      <c r="J6" s="68"/>
      <c r="K6" s="68"/>
      <c r="L6" s="68"/>
      <c r="M6" s="68"/>
      <c r="N6" s="68"/>
      <c r="O6" s="68"/>
      <c r="P6" s="68"/>
      <c r="Q6" s="68"/>
      <c r="R6" s="68"/>
    </row>
    <row r="7" spans="1:18" x14ac:dyDescent="0.25">
      <c r="A7" s="66">
        <v>4</v>
      </c>
      <c r="C7" s="78">
        <f t="shared" si="2"/>
        <v>-12000</v>
      </c>
      <c r="D7" s="78">
        <f t="shared" si="3"/>
        <v>-700</v>
      </c>
      <c r="E7" s="78">
        <f t="shared" si="4"/>
        <v>-12000</v>
      </c>
      <c r="F7" s="78"/>
      <c r="G7" s="78">
        <f t="shared" si="0"/>
        <v>-24700</v>
      </c>
      <c r="I7" s="69" t="s">
        <v>5</v>
      </c>
      <c r="J7" s="68"/>
      <c r="L7" s="68"/>
      <c r="M7" s="68"/>
      <c r="N7" s="68"/>
      <c r="O7" s="68"/>
      <c r="P7" s="68"/>
      <c r="Q7" s="68"/>
      <c r="R7" s="68"/>
    </row>
    <row r="8" spans="1:18" x14ac:dyDescent="0.25">
      <c r="A8" s="66">
        <v>5</v>
      </c>
      <c r="C8" s="78">
        <f t="shared" si="2"/>
        <v>-12000</v>
      </c>
      <c r="D8" s="78">
        <f t="shared" si="3"/>
        <v>-700</v>
      </c>
      <c r="E8" s="78">
        <f t="shared" si="4"/>
        <v>-12000</v>
      </c>
      <c r="F8" s="78"/>
      <c r="G8" s="78">
        <f t="shared" si="0"/>
        <v>-24700</v>
      </c>
      <c r="I8" s="69" t="s">
        <v>4</v>
      </c>
      <c r="J8" s="70">
        <f>IRR(G3:G15)</f>
        <v>3.2945651613529359E-2</v>
      </c>
      <c r="L8" s="68"/>
      <c r="M8" s="68"/>
      <c r="N8" s="68"/>
      <c r="O8" s="68"/>
      <c r="P8" s="68"/>
      <c r="Q8" s="68"/>
      <c r="R8" s="68"/>
    </row>
    <row r="9" spans="1:18" x14ac:dyDescent="0.25">
      <c r="A9" s="66">
        <v>6</v>
      </c>
      <c r="C9" s="78">
        <f t="shared" si="2"/>
        <v>-12000</v>
      </c>
      <c r="D9" s="78">
        <f t="shared" si="3"/>
        <v>-700</v>
      </c>
      <c r="E9" s="78">
        <f t="shared" si="4"/>
        <v>-12000</v>
      </c>
      <c r="F9" s="78"/>
      <c r="G9" s="78">
        <f t="shared" si="0"/>
        <v>-24700</v>
      </c>
      <c r="I9" s="69"/>
      <c r="K9" s="68"/>
      <c r="L9" s="68"/>
      <c r="M9" s="68"/>
      <c r="N9" s="68"/>
      <c r="O9" s="68"/>
      <c r="P9" s="68"/>
      <c r="Q9" s="68"/>
      <c r="R9" s="68"/>
    </row>
    <row r="10" spans="1:18" x14ac:dyDescent="0.25">
      <c r="A10" s="66">
        <v>7</v>
      </c>
      <c r="C10" s="78">
        <f t="shared" si="2"/>
        <v>-12000</v>
      </c>
      <c r="D10" s="78">
        <f t="shared" si="3"/>
        <v>-700</v>
      </c>
      <c r="E10" s="78">
        <f t="shared" si="4"/>
        <v>-12000</v>
      </c>
      <c r="F10" s="78"/>
      <c r="G10" s="78">
        <f t="shared" si="0"/>
        <v>-24700</v>
      </c>
      <c r="I10" s="69"/>
      <c r="J10" s="68"/>
      <c r="K10" s="68" t="s">
        <v>1</v>
      </c>
      <c r="L10" s="68"/>
      <c r="M10" s="68"/>
      <c r="N10" s="68"/>
      <c r="O10" s="68"/>
      <c r="P10" s="68"/>
      <c r="Q10" s="68"/>
      <c r="R10" s="68"/>
    </row>
    <row r="11" spans="1:18" x14ac:dyDescent="0.25">
      <c r="A11" s="66">
        <v>8</v>
      </c>
      <c r="C11" s="78">
        <f t="shared" si="2"/>
        <v>-12000</v>
      </c>
      <c r="D11" s="78">
        <f t="shared" si="3"/>
        <v>-700</v>
      </c>
      <c r="E11" s="78">
        <f t="shared" si="4"/>
        <v>-12000</v>
      </c>
      <c r="F11" s="78"/>
      <c r="G11" s="78">
        <f t="shared" si="0"/>
        <v>-24700</v>
      </c>
      <c r="I11" s="69"/>
      <c r="J11" s="68"/>
      <c r="K11" s="68"/>
      <c r="L11" s="68"/>
      <c r="M11" s="68"/>
      <c r="N11" s="68"/>
      <c r="O11" s="68"/>
      <c r="P11" s="68"/>
      <c r="Q11" s="68"/>
      <c r="R11" s="68"/>
    </row>
    <row r="12" spans="1:18" x14ac:dyDescent="0.25">
      <c r="A12" s="66">
        <v>9</v>
      </c>
      <c r="C12" s="78">
        <f t="shared" si="2"/>
        <v>-12000</v>
      </c>
      <c r="D12" s="78">
        <f t="shared" si="3"/>
        <v>-700</v>
      </c>
      <c r="E12" s="78">
        <f t="shared" si="4"/>
        <v>-12000</v>
      </c>
      <c r="F12" s="78"/>
      <c r="G12" s="78">
        <f t="shared" si="0"/>
        <v>-24700</v>
      </c>
      <c r="I12" s="69"/>
      <c r="J12" s="68"/>
      <c r="K12" s="68" t="s">
        <v>1</v>
      </c>
      <c r="L12" s="68"/>
      <c r="M12" s="68"/>
      <c r="N12" s="68"/>
      <c r="O12" s="68"/>
      <c r="P12" s="68"/>
      <c r="Q12" s="68"/>
      <c r="R12" s="68"/>
    </row>
    <row r="13" spans="1:18" x14ac:dyDescent="0.25">
      <c r="A13" s="66">
        <v>10</v>
      </c>
      <c r="C13" s="78">
        <f t="shared" si="2"/>
        <v>-12000</v>
      </c>
      <c r="D13" s="78">
        <f t="shared" si="3"/>
        <v>-700</v>
      </c>
      <c r="E13" s="78">
        <f t="shared" si="4"/>
        <v>-12000</v>
      </c>
      <c r="F13" s="78"/>
      <c r="G13" s="78">
        <f t="shared" si="0"/>
        <v>-24700</v>
      </c>
      <c r="I13" s="69"/>
      <c r="J13" s="68"/>
      <c r="K13" s="68"/>
      <c r="L13" s="68"/>
      <c r="M13" s="68"/>
      <c r="N13" s="68"/>
      <c r="O13" s="68"/>
      <c r="P13" s="68"/>
      <c r="Q13" s="68"/>
      <c r="R13" s="68"/>
    </row>
    <row r="14" spans="1:18" x14ac:dyDescent="0.25">
      <c r="A14" s="66">
        <v>11</v>
      </c>
      <c r="C14" s="78">
        <f t="shared" si="2"/>
        <v>-12000</v>
      </c>
      <c r="D14" s="78">
        <f t="shared" si="3"/>
        <v>-700</v>
      </c>
      <c r="E14" s="78">
        <f t="shared" si="4"/>
        <v>-12000</v>
      </c>
      <c r="F14" s="78"/>
      <c r="G14" s="78">
        <f t="shared" si="0"/>
        <v>-24700</v>
      </c>
      <c r="I14" s="69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5.75" thickBot="1" x14ac:dyDescent="0.3">
      <c r="A15" s="71">
        <v>12</v>
      </c>
      <c r="B15" s="79"/>
      <c r="C15" s="80">
        <f t="shared" si="2"/>
        <v>-12000</v>
      </c>
      <c r="D15" s="80">
        <f t="shared" si="3"/>
        <v>-700</v>
      </c>
      <c r="E15" s="80">
        <f t="shared" si="4"/>
        <v>-12000</v>
      </c>
      <c r="F15" s="80">
        <f>-SUM(E4:E15)</f>
        <v>144000</v>
      </c>
      <c r="G15" s="80">
        <f t="shared" si="0"/>
        <v>119300</v>
      </c>
      <c r="I15" s="69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15.75" thickTop="1" x14ac:dyDescent="0.25">
      <c r="B16" s="78"/>
      <c r="C16" s="78"/>
      <c r="D16" s="78"/>
      <c r="E16" s="78"/>
      <c r="F16" s="78"/>
      <c r="G16" s="78"/>
      <c r="H16" s="68"/>
      <c r="I16" s="69"/>
      <c r="J16" s="68"/>
      <c r="K16" s="68"/>
      <c r="L16" s="68"/>
      <c r="M16" s="68"/>
      <c r="N16" s="68"/>
      <c r="O16" s="68"/>
      <c r="P16" s="68"/>
      <c r="Q16" s="68"/>
      <c r="R16" s="68"/>
    </row>
    <row r="17" spans="1:18" x14ac:dyDescent="0.25">
      <c r="B17" s="78"/>
      <c r="C17" s="78"/>
      <c r="D17" s="78">
        <v>-700</v>
      </c>
      <c r="E17" s="78"/>
      <c r="F17" s="78"/>
      <c r="G17" s="78"/>
      <c r="H17" s="68"/>
      <c r="I17" s="69"/>
      <c r="J17" s="68"/>
      <c r="K17" s="68"/>
      <c r="L17" s="68"/>
      <c r="M17" s="68"/>
      <c r="N17" s="68"/>
      <c r="O17" s="68"/>
      <c r="P17" s="68"/>
      <c r="Q17" s="68"/>
      <c r="R17" s="68"/>
    </row>
    <row r="18" spans="1:18" x14ac:dyDescent="0.25">
      <c r="B18" s="78"/>
      <c r="C18" s="78"/>
      <c r="D18" s="78"/>
      <c r="E18" s="78"/>
      <c r="F18" s="78"/>
      <c r="G18" s="78"/>
      <c r="H18" s="68"/>
      <c r="I18" s="69"/>
      <c r="J18" s="68"/>
      <c r="K18" s="68"/>
      <c r="L18" s="68"/>
      <c r="M18" s="68"/>
      <c r="N18" s="68"/>
      <c r="O18" s="68"/>
      <c r="P18" s="68"/>
      <c r="Q18" s="68"/>
      <c r="R18" s="68"/>
    </row>
    <row r="21" spans="1:18" x14ac:dyDescent="0.25">
      <c r="B21" s="76" t="s">
        <v>8</v>
      </c>
      <c r="C21" s="76" t="s">
        <v>85</v>
      </c>
      <c r="D21" s="76" t="s">
        <v>10</v>
      </c>
    </row>
    <row r="22" spans="1:18" x14ac:dyDescent="0.25">
      <c r="A22" s="62" t="s">
        <v>3</v>
      </c>
      <c r="B22" s="77" t="s">
        <v>7</v>
      </c>
      <c r="C22" s="77" t="s">
        <v>7</v>
      </c>
      <c r="D22" s="77" t="s">
        <v>11</v>
      </c>
    </row>
    <row r="23" spans="1:18" x14ac:dyDescent="0.25">
      <c r="A23" s="66">
        <v>0</v>
      </c>
      <c r="B23" s="78">
        <v>0</v>
      </c>
      <c r="C23" s="78"/>
      <c r="D23" s="78">
        <v>0</v>
      </c>
      <c r="I23" s="69"/>
      <c r="J23" s="89" t="s">
        <v>14</v>
      </c>
      <c r="K23" s="89"/>
      <c r="L23" s="89"/>
      <c r="M23" s="89"/>
      <c r="N23" s="89"/>
      <c r="O23" s="89"/>
      <c r="P23" s="89"/>
      <c r="Q23" s="89"/>
      <c r="R23" s="89"/>
    </row>
    <row r="24" spans="1:18" x14ac:dyDescent="0.25">
      <c r="A24" s="66">
        <v>1</v>
      </c>
      <c r="B24" s="78">
        <f>E4</f>
        <v>-12000</v>
      </c>
      <c r="C24" s="78"/>
      <c r="D24" s="78">
        <f t="shared" ref="D24:D35" si="5">SUM(B24:C24)</f>
        <v>-12000</v>
      </c>
      <c r="I24" s="69"/>
      <c r="J24" s="68">
        <v>0</v>
      </c>
      <c r="K24" s="68">
        <v>1</v>
      </c>
      <c r="L24" s="68">
        <v>2</v>
      </c>
      <c r="M24" s="68">
        <v>3</v>
      </c>
      <c r="N24" s="68">
        <v>4</v>
      </c>
      <c r="O24" s="68">
        <v>5</v>
      </c>
      <c r="P24" s="68">
        <v>6</v>
      </c>
      <c r="Q24" s="68">
        <v>7</v>
      </c>
      <c r="R24" s="68">
        <v>8</v>
      </c>
    </row>
    <row r="25" spans="1:18" x14ac:dyDescent="0.25">
      <c r="A25" s="66">
        <v>2</v>
      </c>
      <c r="B25" s="78">
        <f t="shared" ref="B25:B35" si="6">B24</f>
        <v>-12000</v>
      </c>
      <c r="C25" s="78"/>
      <c r="D25" s="78">
        <f t="shared" si="5"/>
        <v>-12000</v>
      </c>
      <c r="I25" s="69" t="s">
        <v>9</v>
      </c>
      <c r="J25" s="68">
        <f>$D$23+NPV(J24/100,$D$24:$D$35)</f>
        <v>0</v>
      </c>
      <c r="K25" s="68">
        <f t="shared" ref="K25:R25" si="7">$D$23+NPV(K24/100,$D$24:$D$35)</f>
        <v>-7268.2412436334262</v>
      </c>
      <c r="L25" s="68">
        <f t="shared" si="7"/>
        <v>-13361.077367247672</v>
      </c>
      <c r="M25" s="68">
        <f t="shared" si="7"/>
        <v>-18449.345175022678</v>
      </c>
      <c r="N25" s="68">
        <f t="shared" si="7"/>
        <v>-22678.90998645093</v>
      </c>
      <c r="O25" s="68">
        <f t="shared" si="7"/>
        <v>-26174.431419817152</v>
      </c>
      <c r="P25" s="68">
        <f t="shared" si="7"/>
        <v>-29042.538929511702</v>
      </c>
      <c r="Q25" s="68">
        <f t="shared" si="7"/>
        <v>-31374.51342806522</v>
      </c>
      <c r="R25" s="68">
        <f t="shared" si="7"/>
        <v>-33248.55495807853</v>
      </c>
    </row>
    <row r="26" spans="1:18" x14ac:dyDescent="0.25">
      <c r="A26" s="66">
        <v>3</v>
      </c>
      <c r="B26" s="78">
        <f t="shared" si="6"/>
        <v>-12000</v>
      </c>
      <c r="C26" s="78"/>
      <c r="D26" s="78">
        <f t="shared" si="5"/>
        <v>-12000</v>
      </c>
      <c r="I26" s="69"/>
      <c r="J26" s="68"/>
      <c r="K26" s="68"/>
      <c r="L26" s="68"/>
      <c r="M26" s="68"/>
      <c r="N26" s="68"/>
      <c r="O26" s="68"/>
      <c r="P26" s="68"/>
      <c r="Q26" s="68"/>
      <c r="R26" s="68"/>
    </row>
    <row r="27" spans="1:18" x14ac:dyDescent="0.25">
      <c r="A27" s="66">
        <v>4</v>
      </c>
      <c r="B27" s="78">
        <f t="shared" si="6"/>
        <v>-12000</v>
      </c>
      <c r="C27" s="78"/>
      <c r="D27" s="78">
        <f t="shared" si="5"/>
        <v>-12000</v>
      </c>
      <c r="I27" s="69" t="s">
        <v>5</v>
      </c>
      <c r="J27" s="68"/>
      <c r="L27" s="68"/>
      <c r="M27" s="68"/>
      <c r="N27" s="68"/>
      <c r="O27" s="68"/>
      <c r="P27" s="68"/>
      <c r="Q27" s="68"/>
      <c r="R27" s="68"/>
    </row>
    <row r="28" spans="1:18" x14ac:dyDescent="0.25">
      <c r="A28" s="66">
        <v>5</v>
      </c>
      <c r="B28" s="78">
        <f t="shared" si="6"/>
        <v>-12000</v>
      </c>
      <c r="C28" s="78"/>
      <c r="D28" s="78">
        <f t="shared" si="5"/>
        <v>-12000</v>
      </c>
      <c r="I28" s="69" t="s">
        <v>4</v>
      </c>
      <c r="J28" s="70">
        <f>IRR(D23:D35)</f>
        <v>-4.4408920985006262E-16</v>
      </c>
      <c r="L28" s="68"/>
      <c r="M28" s="68"/>
      <c r="N28" s="68"/>
      <c r="O28" s="68"/>
      <c r="P28" s="68"/>
      <c r="Q28" s="68"/>
      <c r="R28" s="68"/>
    </row>
    <row r="29" spans="1:18" x14ac:dyDescent="0.25">
      <c r="A29" s="66">
        <v>6</v>
      </c>
      <c r="B29" s="78">
        <f t="shared" si="6"/>
        <v>-12000</v>
      </c>
      <c r="C29" s="78"/>
      <c r="D29" s="78">
        <f t="shared" si="5"/>
        <v>-12000</v>
      </c>
    </row>
    <row r="30" spans="1:18" x14ac:dyDescent="0.25">
      <c r="A30" s="66">
        <v>7</v>
      </c>
      <c r="B30" s="78">
        <f t="shared" si="6"/>
        <v>-12000</v>
      </c>
      <c r="C30" s="78"/>
      <c r="D30" s="78">
        <f t="shared" si="5"/>
        <v>-12000</v>
      </c>
    </row>
    <row r="31" spans="1:18" x14ac:dyDescent="0.25">
      <c r="A31" s="66">
        <v>8</v>
      </c>
      <c r="B31" s="78">
        <f t="shared" si="6"/>
        <v>-12000</v>
      </c>
      <c r="C31" s="78"/>
      <c r="D31" s="78">
        <f t="shared" si="5"/>
        <v>-12000</v>
      </c>
    </row>
    <row r="32" spans="1:18" x14ac:dyDescent="0.25">
      <c r="A32" s="66">
        <v>9</v>
      </c>
      <c r="B32" s="78">
        <f t="shared" si="6"/>
        <v>-12000</v>
      </c>
      <c r="C32" s="78"/>
      <c r="D32" s="78">
        <f t="shared" si="5"/>
        <v>-12000</v>
      </c>
    </row>
    <row r="33" spans="1:19" x14ac:dyDescent="0.25">
      <c r="A33" s="66">
        <v>10</v>
      </c>
      <c r="B33" s="78">
        <f t="shared" si="6"/>
        <v>-12000</v>
      </c>
      <c r="C33" s="78"/>
      <c r="D33" s="78">
        <f t="shared" si="5"/>
        <v>-12000</v>
      </c>
    </row>
    <row r="34" spans="1:19" x14ac:dyDescent="0.25">
      <c r="A34" s="66">
        <v>11</v>
      </c>
      <c r="B34" s="78">
        <f t="shared" si="6"/>
        <v>-12000</v>
      </c>
      <c r="C34" s="78"/>
      <c r="D34" s="78">
        <f t="shared" si="5"/>
        <v>-12000</v>
      </c>
      <c r="G34" s="76" t="s">
        <v>1</v>
      </c>
    </row>
    <row r="35" spans="1:19" x14ac:dyDescent="0.25">
      <c r="A35" s="62">
        <v>12</v>
      </c>
      <c r="B35" s="81">
        <f t="shared" si="6"/>
        <v>-12000</v>
      </c>
      <c r="C35" s="81">
        <f>-SUM(B24:B35)</f>
        <v>144000</v>
      </c>
      <c r="D35" s="81">
        <f t="shared" si="5"/>
        <v>132000</v>
      </c>
    </row>
    <row r="36" spans="1:19" ht="15.75" thickBot="1" x14ac:dyDescent="0.3">
      <c r="A36" s="73" t="s">
        <v>15</v>
      </c>
      <c r="B36" s="82">
        <f>SUM(B23:B35)</f>
        <v>-144000</v>
      </c>
      <c r="C36" s="82">
        <f>SUM(C23:C35)</f>
        <v>144000</v>
      </c>
      <c r="D36" s="82">
        <f>SUM(D23:D35)</f>
        <v>0</v>
      </c>
    </row>
    <row r="37" spans="1:19" ht="15.75" thickTop="1" x14ac:dyDescent="0.25">
      <c r="A37" s="74"/>
      <c r="D37" s="83"/>
    </row>
    <row r="38" spans="1:19" x14ac:dyDescent="0.25">
      <c r="S38" s="3" t="s">
        <v>1</v>
      </c>
    </row>
    <row r="39" spans="1:19" x14ac:dyDescent="0.25">
      <c r="A39" s="74"/>
      <c r="C39" s="84"/>
    </row>
    <row r="40" spans="1:19" x14ac:dyDescent="0.25">
      <c r="E40" s="76" t="s">
        <v>10</v>
      </c>
      <c r="H40" s="67"/>
      <c r="I40" s="66"/>
      <c r="R40" s="3"/>
    </row>
    <row r="41" spans="1:19" x14ac:dyDescent="0.25">
      <c r="A41" s="62" t="s">
        <v>3</v>
      </c>
      <c r="B41" s="77" t="s">
        <v>12</v>
      </c>
      <c r="C41" s="77" t="s">
        <v>13</v>
      </c>
      <c r="D41" s="77" t="s">
        <v>0</v>
      </c>
      <c r="E41" s="77" t="s">
        <v>11</v>
      </c>
      <c r="H41" s="67"/>
      <c r="I41" s="66"/>
      <c r="R41" s="3"/>
    </row>
    <row r="42" spans="1:19" x14ac:dyDescent="0.25">
      <c r="A42" s="66">
        <v>0</v>
      </c>
      <c r="B42" s="78">
        <f>B3</f>
        <v>144000</v>
      </c>
      <c r="C42" s="85"/>
      <c r="D42" s="78"/>
      <c r="E42" s="78">
        <f>B42</f>
        <v>144000</v>
      </c>
      <c r="H42" s="67"/>
      <c r="I42" s="69"/>
      <c r="J42" s="89" t="s">
        <v>14</v>
      </c>
      <c r="K42" s="89"/>
      <c r="L42" s="89"/>
      <c r="M42" s="89"/>
      <c r="N42" s="89"/>
      <c r="O42" s="89"/>
      <c r="P42" s="89"/>
      <c r="Q42" s="89"/>
      <c r="R42" s="89"/>
    </row>
    <row r="43" spans="1:19" x14ac:dyDescent="0.25">
      <c r="A43" s="66">
        <v>1</v>
      </c>
      <c r="C43" s="78">
        <f>C4</f>
        <v>-12000</v>
      </c>
      <c r="D43" s="78">
        <f>D4</f>
        <v>-700</v>
      </c>
      <c r="E43" s="78">
        <f>SUM(C43:D43)</f>
        <v>-12700</v>
      </c>
      <c r="H43" s="67"/>
      <c r="I43" s="69"/>
      <c r="J43" s="68">
        <v>0</v>
      </c>
      <c r="K43" s="68">
        <v>1</v>
      </c>
      <c r="L43" s="68">
        <v>2</v>
      </c>
      <c r="M43" s="68">
        <v>3</v>
      </c>
      <c r="N43" s="68">
        <v>4</v>
      </c>
      <c r="O43" s="68">
        <v>5</v>
      </c>
      <c r="P43" s="68">
        <v>6</v>
      </c>
      <c r="Q43" s="68">
        <v>7</v>
      </c>
      <c r="R43" s="68">
        <v>8</v>
      </c>
    </row>
    <row r="44" spans="1:19" x14ac:dyDescent="0.25">
      <c r="A44" s="66">
        <v>2</v>
      </c>
      <c r="C44" s="78">
        <f>C43</f>
        <v>-12000</v>
      </c>
      <c r="D44" s="78">
        <f>D43</f>
        <v>-700</v>
      </c>
      <c r="E44" s="78">
        <f t="shared" ref="E44:E55" si="8">SUM(C44:D44)</f>
        <v>-12700</v>
      </c>
      <c r="H44" s="67"/>
      <c r="I44" s="69" t="s">
        <v>9</v>
      </c>
      <c r="J44" s="68">
        <f>$E$42+NPV(J43/100,$E$43:$E$54)</f>
        <v>-8400</v>
      </c>
      <c r="K44" s="68">
        <f t="shared" ref="K44:R44" si="9">$E$42+NPV(K43/100,$E$43:$E$54)</f>
        <v>1060.5160867451632</v>
      </c>
      <c r="L44" s="68">
        <f t="shared" si="9"/>
        <v>9693.1664943517826</v>
      </c>
      <c r="M44" s="68">
        <f t="shared" si="9"/>
        <v>17584.149281691934</v>
      </c>
      <c r="N44" s="68">
        <f t="shared" si="9"/>
        <v>24809.563241670839</v>
      </c>
      <c r="O44" s="68">
        <f t="shared" si="9"/>
        <v>31436.704217100138</v>
      </c>
      <c r="P44" s="68">
        <f t="shared" si="9"/>
        <v>37525.181957131907</v>
      </c>
      <c r="Q44" s="68">
        <f t="shared" si="9"/>
        <v>43127.884033676295</v>
      </c>
      <c r="R44" s="68">
        <f t="shared" si="9"/>
        <v>48291.80918505117</v>
      </c>
    </row>
    <row r="45" spans="1:19" x14ac:dyDescent="0.25">
      <c r="A45" s="66">
        <v>3</v>
      </c>
      <c r="C45" s="78">
        <f t="shared" ref="C45:C54" si="10">C44</f>
        <v>-12000</v>
      </c>
      <c r="D45" s="78">
        <f t="shared" ref="D45:D54" si="11">D44</f>
        <v>-700</v>
      </c>
      <c r="E45" s="78">
        <f t="shared" si="8"/>
        <v>-12700</v>
      </c>
      <c r="H45" s="67"/>
      <c r="I45" s="69"/>
      <c r="J45" s="68"/>
      <c r="K45" s="68"/>
      <c r="L45" s="68"/>
      <c r="M45" s="68"/>
      <c r="N45" s="68"/>
      <c r="O45" s="68"/>
      <c r="P45" s="68"/>
      <c r="Q45" s="68"/>
      <c r="R45" s="68"/>
    </row>
    <row r="46" spans="1:19" x14ac:dyDescent="0.25">
      <c r="A46" s="66">
        <v>4</v>
      </c>
      <c r="C46" s="78">
        <f t="shared" si="10"/>
        <v>-12000</v>
      </c>
      <c r="D46" s="78">
        <f t="shared" si="11"/>
        <v>-700</v>
      </c>
      <c r="E46" s="78">
        <f t="shared" si="8"/>
        <v>-12700</v>
      </c>
      <c r="H46" s="67"/>
      <c r="I46" s="69" t="s">
        <v>5</v>
      </c>
      <c r="J46" s="68"/>
      <c r="L46" s="68"/>
      <c r="M46" s="68"/>
      <c r="N46" s="68"/>
      <c r="O46" s="68"/>
      <c r="P46" s="68"/>
      <c r="Q46" s="68"/>
      <c r="R46" s="68"/>
    </row>
    <row r="47" spans="1:19" x14ac:dyDescent="0.25">
      <c r="A47" s="66">
        <v>5</v>
      </c>
      <c r="C47" s="78">
        <f t="shared" si="10"/>
        <v>-12000</v>
      </c>
      <c r="D47" s="78">
        <f t="shared" si="11"/>
        <v>-700</v>
      </c>
      <c r="E47" s="78">
        <f t="shared" si="8"/>
        <v>-12700</v>
      </c>
      <c r="H47" s="67"/>
      <c r="I47" s="69" t="s">
        <v>4</v>
      </c>
      <c r="J47" s="70">
        <f>IRR(E42:E54)</f>
        <v>8.8320054802404346E-3</v>
      </c>
      <c r="L47" s="68"/>
      <c r="M47" s="68"/>
      <c r="N47" s="68"/>
      <c r="O47" s="68"/>
      <c r="P47" s="68"/>
      <c r="Q47" s="68"/>
      <c r="R47" s="68"/>
    </row>
    <row r="48" spans="1:19" x14ac:dyDescent="0.25">
      <c r="A48" s="66">
        <v>6</v>
      </c>
      <c r="C48" s="78">
        <f t="shared" si="10"/>
        <v>-12000</v>
      </c>
      <c r="D48" s="78">
        <f t="shared" si="11"/>
        <v>-700</v>
      </c>
      <c r="E48" s="78">
        <f t="shared" si="8"/>
        <v>-12700</v>
      </c>
      <c r="H48" s="67"/>
    </row>
    <row r="49" spans="1:22" x14ac:dyDescent="0.25">
      <c r="A49" s="66">
        <v>7</v>
      </c>
      <c r="C49" s="78">
        <f t="shared" si="10"/>
        <v>-12000</v>
      </c>
      <c r="D49" s="78">
        <f t="shared" si="11"/>
        <v>-700</v>
      </c>
      <c r="E49" s="78">
        <f t="shared" si="8"/>
        <v>-12700</v>
      </c>
      <c r="H49" s="67"/>
    </row>
    <row r="50" spans="1:22" x14ac:dyDescent="0.25">
      <c r="A50" s="66">
        <v>8</v>
      </c>
      <c r="C50" s="78">
        <f t="shared" si="10"/>
        <v>-12000</v>
      </c>
      <c r="D50" s="78">
        <f t="shared" si="11"/>
        <v>-700</v>
      </c>
      <c r="E50" s="78">
        <f t="shared" si="8"/>
        <v>-12700</v>
      </c>
      <c r="H50" s="67"/>
      <c r="V50" s="3" t="s">
        <v>1</v>
      </c>
    </row>
    <row r="51" spans="1:22" x14ac:dyDescent="0.25">
      <c r="A51" s="66">
        <v>9</v>
      </c>
      <c r="C51" s="78">
        <f t="shared" si="10"/>
        <v>-12000</v>
      </c>
      <c r="D51" s="78">
        <f t="shared" si="11"/>
        <v>-700</v>
      </c>
      <c r="E51" s="78">
        <f t="shared" si="8"/>
        <v>-12700</v>
      </c>
      <c r="H51" s="67"/>
    </row>
    <row r="52" spans="1:22" x14ac:dyDescent="0.25">
      <c r="A52" s="66">
        <v>10</v>
      </c>
      <c r="C52" s="78">
        <f t="shared" si="10"/>
        <v>-12000</v>
      </c>
      <c r="D52" s="78">
        <f t="shared" si="11"/>
        <v>-700</v>
      </c>
      <c r="E52" s="78">
        <f t="shared" si="8"/>
        <v>-12700</v>
      </c>
      <c r="H52" s="67"/>
      <c r="V52" s="3" t="s">
        <v>1</v>
      </c>
    </row>
    <row r="53" spans="1:22" x14ac:dyDescent="0.25">
      <c r="A53" s="66">
        <v>11</v>
      </c>
      <c r="C53" s="78">
        <f t="shared" si="10"/>
        <v>-12000</v>
      </c>
      <c r="D53" s="78">
        <f t="shared" si="11"/>
        <v>-700</v>
      </c>
      <c r="E53" s="78">
        <f t="shared" si="8"/>
        <v>-12700</v>
      </c>
      <c r="H53" s="67"/>
    </row>
    <row r="54" spans="1:22" x14ac:dyDescent="0.25">
      <c r="A54" s="62">
        <v>12</v>
      </c>
      <c r="B54" s="77"/>
      <c r="C54" s="81">
        <f t="shared" si="10"/>
        <v>-12000</v>
      </c>
      <c r="D54" s="81">
        <f t="shared" si="11"/>
        <v>-700</v>
      </c>
      <c r="E54" s="81">
        <f t="shared" si="8"/>
        <v>-12700</v>
      </c>
      <c r="H54" s="67"/>
    </row>
    <row r="55" spans="1:22" ht="15.75" thickBot="1" x14ac:dyDescent="0.3">
      <c r="A55" s="71" t="s">
        <v>15</v>
      </c>
      <c r="B55" s="80">
        <f>SUM(B42:B54)</f>
        <v>144000</v>
      </c>
      <c r="C55" s="80">
        <f>SUM(C42:C54)</f>
        <v>-144000</v>
      </c>
      <c r="D55" s="80">
        <f>SUM(D42:D54)</f>
        <v>-8400</v>
      </c>
      <c r="E55" s="80">
        <f t="shared" si="8"/>
        <v>-152400</v>
      </c>
    </row>
    <row r="56" spans="1:22" ht="15.75" thickTop="1" x14ac:dyDescent="0.25">
      <c r="A56" s="74" t="s">
        <v>2</v>
      </c>
      <c r="E56" s="83">
        <f>IRR(E42:E54)</f>
        <v>8.8320054802404346E-3</v>
      </c>
    </row>
    <row r="57" spans="1:22" x14ac:dyDescent="0.25">
      <c r="S57" s="3" t="s">
        <v>1</v>
      </c>
    </row>
    <row r="59" spans="1:22" x14ac:dyDescent="0.25">
      <c r="I59" s="66"/>
      <c r="R59" s="3"/>
    </row>
  </sheetData>
  <mergeCells count="3">
    <mergeCell ref="J3:R3"/>
    <mergeCell ref="J23:R23"/>
    <mergeCell ref="J42:R4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topLeftCell="A4" zoomScale="140" zoomScaleNormal="140" workbookViewId="0">
      <selection activeCell="H24" sqref="H24"/>
    </sheetView>
  </sheetViews>
  <sheetFormatPr baseColWidth="10" defaultColWidth="9.140625" defaultRowHeight="15" x14ac:dyDescent="0.25"/>
  <cols>
    <col min="1" max="1" width="9.42578125" style="66" customWidth="1"/>
    <col min="2" max="5" width="11.42578125" style="76" customWidth="1"/>
    <col min="6" max="6" width="11" style="76" customWidth="1"/>
    <col min="7" max="7" width="10.7109375" style="76" customWidth="1"/>
    <col min="8" max="8" width="11.42578125" style="66" customWidth="1"/>
    <col min="9" max="9" width="12" style="67" customWidth="1"/>
    <col min="10" max="18" width="8.140625" style="66" customWidth="1"/>
    <col min="19" max="16384" width="9.140625" style="3"/>
  </cols>
  <sheetData>
    <row r="1" spans="1:18" x14ac:dyDescent="0.25">
      <c r="E1" s="76" t="s">
        <v>8</v>
      </c>
      <c r="F1" s="76" t="s">
        <v>6</v>
      </c>
      <c r="G1" s="76" t="s">
        <v>10</v>
      </c>
    </row>
    <row r="2" spans="1:18" x14ac:dyDescent="0.25">
      <c r="A2" s="62" t="s">
        <v>3</v>
      </c>
      <c r="B2" s="77" t="s">
        <v>12</v>
      </c>
      <c r="C2" s="77" t="s">
        <v>13</v>
      </c>
      <c r="D2" s="77" t="s">
        <v>0</v>
      </c>
      <c r="E2" s="77" t="s">
        <v>7</v>
      </c>
      <c r="F2" s="77" t="s">
        <v>7</v>
      </c>
      <c r="G2" s="77" t="s">
        <v>11</v>
      </c>
    </row>
    <row r="3" spans="1:18" x14ac:dyDescent="0.25">
      <c r="A3" s="66">
        <v>0</v>
      </c>
      <c r="B3" s="78">
        <v>144000</v>
      </c>
      <c r="C3" s="78"/>
      <c r="D3" s="78"/>
      <c r="E3" s="78"/>
      <c r="F3" s="78"/>
      <c r="G3" s="78">
        <f>B3</f>
        <v>144000</v>
      </c>
      <c r="I3" s="69"/>
      <c r="J3" s="89" t="s">
        <v>14</v>
      </c>
      <c r="K3" s="89"/>
      <c r="L3" s="89"/>
      <c r="M3" s="89"/>
      <c r="N3" s="89"/>
      <c r="O3" s="89"/>
      <c r="P3" s="89"/>
      <c r="Q3" s="89"/>
      <c r="R3" s="89"/>
    </row>
    <row r="4" spans="1:18" x14ac:dyDescent="0.25">
      <c r="A4" s="66">
        <v>1</v>
      </c>
      <c r="C4" s="78">
        <v>-12000</v>
      </c>
      <c r="D4" s="78">
        <v>-700</v>
      </c>
      <c r="E4" s="78">
        <v>-12000</v>
      </c>
      <c r="F4" s="78"/>
      <c r="G4" s="78">
        <f>SUM(C4:F4)</f>
        <v>-24700</v>
      </c>
      <c r="I4" s="75" t="s">
        <v>9</v>
      </c>
      <c r="J4" s="72">
        <v>0</v>
      </c>
      <c r="K4" s="72">
        <v>1</v>
      </c>
      <c r="L4" s="72">
        <v>2</v>
      </c>
      <c r="M4" s="72">
        <v>3</v>
      </c>
      <c r="N4" s="72">
        <v>4</v>
      </c>
      <c r="O4" s="72">
        <v>5</v>
      </c>
      <c r="P4" s="72">
        <v>6</v>
      </c>
      <c r="Q4" s="72">
        <v>7</v>
      </c>
      <c r="R4" s="72">
        <v>8</v>
      </c>
    </row>
    <row r="5" spans="1:18" x14ac:dyDescent="0.25">
      <c r="A5" s="66">
        <v>2</v>
      </c>
      <c r="C5" s="78">
        <f>C4</f>
        <v>-12000</v>
      </c>
      <c r="D5" s="78">
        <f>D4</f>
        <v>-700</v>
      </c>
      <c r="E5" s="78">
        <f>E4</f>
        <v>-12000</v>
      </c>
      <c r="F5" s="78"/>
      <c r="G5" s="78">
        <f t="shared" ref="G5:G15" si="0">SUM(C5:F5)</f>
        <v>-24700</v>
      </c>
      <c r="I5" s="67" t="s">
        <v>16</v>
      </c>
      <c r="J5" s="68">
        <f>$G$3+NPV(J4/100,$G$4:$G$15)</f>
        <v>-8400</v>
      </c>
      <c r="K5" s="68">
        <f t="shared" ref="K5:R5" si="1">$G$3+NPV(K4/100,$G$4:$G$15)</f>
        <v>-6207.7251568882784</v>
      </c>
      <c r="L5" s="68">
        <f t="shared" si="1"/>
        <v>-3667.9108728958818</v>
      </c>
      <c r="M5" s="68">
        <f t="shared" si="1"/>
        <v>-865.19589333073236</v>
      </c>
      <c r="N5" s="68">
        <f t="shared" si="1"/>
        <v>2130.6532552198914</v>
      </c>
      <c r="O5" s="68">
        <f t="shared" si="1"/>
        <v>5262.272797283018</v>
      </c>
      <c r="P5" s="68">
        <f t="shared" si="1"/>
        <v>8482.6430276201572</v>
      </c>
      <c r="Q5" s="68">
        <f t="shared" si="1"/>
        <v>11753.370605611097</v>
      </c>
      <c r="R5" s="68">
        <f t="shared" si="1"/>
        <v>15043.254226972698</v>
      </c>
    </row>
    <row r="6" spans="1:18" x14ac:dyDescent="0.25">
      <c r="A6" s="66">
        <v>3</v>
      </c>
      <c r="C6" s="78">
        <f t="shared" ref="C6:E15" si="2">C5</f>
        <v>-12000</v>
      </c>
      <c r="D6" s="78">
        <f t="shared" si="2"/>
        <v>-700</v>
      </c>
      <c r="E6" s="78">
        <f t="shared" si="2"/>
        <v>-12000</v>
      </c>
      <c r="F6" s="78"/>
      <c r="G6" s="78">
        <f t="shared" si="0"/>
        <v>-24700</v>
      </c>
      <c r="I6" s="75" t="s">
        <v>17</v>
      </c>
      <c r="J6" s="72">
        <f>$G$3+NPV(J4/100,$C$4:$C$15)</f>
        <v>0</v>
      </c>
      <c r="K6" s="72">
        <f t="shared" ref="K6:R6" si="3">$G$3+NPV(K4/100,$C$4:$C$15)</f>
        <v>8939.0703181844146</v>
      </c>
      <c r="L6" s="72">
        <f t="shared" si="3"/>
        <v>17095.905348993823</v>
      </c>
      <c r="M6" s="72">
        <f t="shared" si="3"/>
        <v>24551.952077189213</v>
      </c>
      <c r="N6" s="72">
        <f t="shared" si="3"/>
        <v>31379.114874019695</v>
      </c>
      <c r="O6" s="72">
        <f t="shared" si="3"/>
        <v>37640.980362614326</v>
      </c>
      <c r="P6" s="72">
        <f t="shared" si="3"/>
        <v>43393.872715400212</v>
      </c>
      <c r="Q6" s="72">
        <f t="shared" si="3"/>
        <v>48687.764441268941</v>
      </c>
      <c r="R6" s="72">
        <f t="shared" si="3"/>
        <v>53567.063796898758</v>
      </c>
    </row>
    <row r="7" spans="1:18" x14ac:dyDescent="0.25">
      <c r="A7" s="66">
        <v>4</v>
      </c>
      <c r="C7" s="78">
        <f t="shared" si="2"/>
        <v>-12000</v>
      </c>
      <c r="D7" s="78">
        <f t="shared" si="2"/>
        <v>-700</v>
      </c>
      <c r="E7" s="78">
        <f t="shared" si="2"/>
        <v>-12000</v>
      </c>
      <c r="F7" s="78"/>
      <c r="G7" s="78">
        <f t="shared" si="0"/>
        <v>-24700</v>
      </c>
      <c r="I7" s="69"/>
      <c r="J7" s="68"/>
      <c r="L7" s="68"/>
      <c r="M7" s="68"/>
      <c r="N7" s="68"/>
      <c r="O7" s="68"/>
      <c r="P7" s="68"/>
      <c r="Q7" s="68"/>
      <c r="R7" s="68"/>
    </row>
    <row r="8" spans="1:18" x14ac:dyDescent="0.25">
      <c r="A8" s="66">
        <v>5</v>
      </c>
      <c r="C8" s="78">
        <f t="shared" si="2"/>
        <v>-12000</v>
      </c>
      <c r="D8" s="78">
        <f t="shared" si="2"/>
        <v>-700</v>
      </c>
      <c r="E8" s="78">
        <f t="shared" si="2"/>
        <v>-12000</v>
      </c>
      <c r="F8" s="78"/>
      <c r="G8" s="78">
        <f t="shared" si="0"/>
        <v>-24700</v>
      </c>
      <c r="I8" s="69"/>
      <c r="J8" s="70"/>
      <c r="L8" s="68"/>
      <c r="M8" s="68"/>
      <c r="N8" s="68"/>
      <c r="O8" s="68"/>
      <c r="P8" s="68"/>
      <c r="Q8" s="68"/>
      <c r="R8" s="68"/>
    </row>
    <row r="9" spans="1:18" x14ac:dyDescent="0.25">
      <c r="A9" s="66">
        <v>6</v>
      </c>
      <c r="C9" s="78">
        <f t="shared" si="2"/>
        <v>-12000</v>
      </c>
      <c r="D9" s="78">
        <f t="shared" si="2"/>
        <v>-700</v>
      </c>
      <c r="E9" s="78">
        <f t="shared" si="2"/>
        <v>-12000</v>
      </c>
      <c r="F9" s="78"/>
      <c r="G9" s="78">
        <f t="shared" si="0"/>
        <v>-24700</v>
      </c>
      <c r="I9" s="69"/>
      <c r="K9" s="68"/>
      <c r="L9" s="68" t="s">
        <v>1</v>
      </c>
      <c r="M9" s="68"/>
      <c r="N9" s="68"/>
      <c r="O9" s="68"/>
      <c r="P9" s="68"/>
      <c r="Q9" s="68"/>
      <c r="R9" s="68"/>
    </row>
    <row r="10" spans="1:18" x14ac:dyDescent="0.25">
      <c r="A10" s="66">
        <v>7</v>
      </c>
      <c r="C10" s="78">
        <f t="shared" si="2"/>
        <v>-12000</v>
      </c>
      <c r="D10" s="78">
        <f t="shared" si="2"/>
        <v>-700</v>
      </c>
      <c r="E10" s="78">
        <f t="shared" si="2"/>
        <v>-12000</v>
      </c>
      <c r="F10" s="78"/>
      <c r="G10" s="78">
        <f t="shared" si="0"/>
        <v>-24700</v>
      </c>
      <c r="I10" s="69"/>
      <c r="J10" s="68"/>
      <c r="K10" s="68" t="s">
        <v>1</v>
      </c>
      <c r="L10" s="68"/>
      <c r="M10" s="68"/>
      <c r="N10" s="68"/>
      <c r="O10" s="68"/>
      <c r="P10" s="68"/>
      <c r="Q10" s="68"/>
      <c r="R10" s="68"/>
    </row>
    <row r="11" spans="1:18" x14ac:dyDescent="0.25">
      <c r="A11" s="66">
        <v>8</v>
      </c>
      <c r="C11" s="78">
        <f t="shared" si="2"/>
        <v>-12000</v>
      </c>
      <c r="D11" s="78">
        <f t="shared" si="2"/>
        <v>-700</v>
      </c>
      <c r="E11" s="78">
        <f t="shared" si="2"/>
        <v>-12000</v>
      </c>
      <c r="F11" s="78"/>
      <c r="G11" s="78">
        <f t="shared" si="0"/>
        <v>-24700</v>
      </c>
      <c r="I11" s="69"/>
      <c r="J11" s="68"/>
      <c r="K11" s="68"/>
      <c r="L11" s="68"/>
      <c r="M11" s="68"/>
      <c r="N11" s="68"/>
      <c r="O11" s="68"/>
      <c r="P11" s="68"/>
      <c r="Q11" s="68"/>
      <c r="R11" s="68"/>
    </row>
    <row r="12" spans="1:18" x14ac:dyDescent="0.25">
      <c r="A12" s="66">
        <v>9</v>
      </c>
      <c r="C12" s="78">
        <f t="shared" si="2"/>
        <v>-12000</v>
      </c>
      <c r="D12" s="78">
        <f t="shared" si="2"/>
        <v>-700</v>
      </c>
      <c r="E12" s="78">
        <f t="shared" si="2"/>
        <v>-12000</v>
      </c>
      <c r="F12" s="78"/>
      <c r="G12" s="78">
        <f t="shared" si="0"/>
        <v>-24700</v>
      </c>
      <c r="I12" s="69"/>
      <c r="J12" s="68"/>
      <c r="K12" s="68" t="s">
        <v>1</v>
      </c>
      <c r="L12" s="68"/>
      <c r="M12" s="68"/>
      <c r="N12" s="68"/>
      <c r="O12" s="68"/>
      <c r="P12" s="68"/>
      <c r="Q12" s="68"/>
      <c r="R12" s="68"/>
    </row>
    <row r="13" spans="1:18" x14ac:dyDescent="0.25">
      <c r="A13" s="66">
        <v>10</v>
      </c>
      <c r="C13" s="78">
        <f t="shared" si="2"/>
        <v>-12000</v>
      </c>
      <c r="D13" s="78">
        <f t="shared" si="2"/>
        <v>-700</v>
      </c>
      <c r="E13" s="78">
        <f t="shared" si="2"/>
        <v>-12000</v>
      </c>
      <c r="F13" s="78"/>
      <c r="G13" s="78">
        <f t="shared" si="0"/>
        <v>-24700</v>
      </c>
      <c r="I13" s="69"/>
      <c r="J13" s="68"/>
      <c r="K13" s="68"/>
      <c r="L13" s="68"/>
      <c r="M13" s="68"/>
      <c r="N13" s="68"/>
      <c r="O13" s="68"/>
      <c r="P13" s="68"/>
      <c r="Q13" s="68"/>
      <c r="R13" s="68"/>
    </row>
    <row r="14" spans="1:18" x14ac:dyDescent="0.25">
      <c r="A14" s="66">
        <v>11</v>
      </c>
      <c r="C14" s="78">
        <f t="shared" si="2"/>
        <v>-12000</v>
      </c>
      <c r="D14" s="78">
        <f t="shared" si="2"/>
        <v>-700</v>
      </c>
      <c r="E14" s="78">
        <f t="shared" si="2"/>
        <v>-12000</v>
      </c>
      <c r="F14" s="78"/>
      <c r="G14" s="78">
        <f t="shared" si="0"/>
        <v>-24700</v>
      </c>
      <c r="I14" s="69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5.75" thickBot="1" x14ac:dyDescent="0.3">
      <c r="A15" s="71">
        <v>12</v>
      </c>
      <c r="B15" s="79"/>
      <c r="C15" s="80">
        <f t="shared" si="2"/>
        <v>-12000</v>
      </c>
      <c r="D15" s="80">
        <f t="shared" si="2"/>
        <v>-700</v>
      </c>
      <c r="E15" s="80">
        <f t="shared" si="2"/>
        <v>-12000</v>
      </c>
      <c r="F15" s="80">
        <f>-SUM(E4:E15)</f>
        <v>144000</v>
      </c>
      <c r="G15" s="80">
        <f t="shared" si="0"/>
        <v>119300</v>
      </c>
      <c r="I15" s="69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15.75" thickTop="1" x14ac:dyDescent="0.25">
      <c r="B16" s="78"/>
      <c r="C16" s="78"/>
      <c r="D16" s="78"/>
      <c r="E16" s="78"/>
      <c r="F16" s="78"/>
      <c r="G16" s="78"/>
      <c r="H16" s="68"/>
      <c r="I16" s="69"/>
      <c r="J16" s="68"/>
      <c r="K16" s="68"/>
      <c r="L16" s="68"/>
      <c r="M16" s="68"/>
      <c r="N16" s="68"/>
      <c r="O16" s="68"/>
      <c r="P16" s="68"/>
      <c r="Q16" s="68"/>
      <c r="R16" s="68"/>
    </row>
    <row r="18" spans="1:20" x14ac:dyDescent="0.25">
      <c r="D18" s="76">
        <v>-700</v>
      </c>
      <c r="T18" s="3" t="s">
        <v>1</v>
      </c>
    </row>
    <row r="19" spans="1:20" x14ac:dyDescent="0.25">
      <c r="A19" s="67"/>
      <c r="I19" s="66"/>
      <c r="K19" s="3"/>
      <c r="L19" s="3"/>
      <c r="M19" s="3"/>
      <c r="N19" s="3"/>
      <c r="O19" s="3"/>
      <c r="P19" s="3"/>
      <c r="Q19" s="3"/>
      <c r="R19" s="3"/>
    </row>
    <row r="20" spans="1:20" x14ac:dyDescent="0.25">
      <c r="A20" s="67"/>
      <c r="I20" s="66"/>
      <c r="K20" s="3"/>
      <c r="L20" s="3"/>
      <c r="M20" s="3"/>
      <c r="N20" s="3"/>
      <c r="O20" s="3"/>
      <c r="P20" s="3"/>
      <c r="Q20" s="3"/>
      <c r="R20" s="3"/>
    </row>
    <row r="21" spans="1:20" x14ac:dyDescent="0.25">
      <c r="A21" s="67"/>
      <c r="I21" s="66"/>
      <c r="K21" s="3"/>
      <c r="L21" s="3"/>
      <c r="M21" s="3"/>
      <c r="N21" s="3"/>
      <c r="O21" s="3"/>
      <c r="P21" s="3"/>
      <c r="Q21" s="3"/>
      <c r="R21" s="3"/>
    </row>
    <row r="22" spans="1:20" x14ac:dyDescent="0.25">
      <c r="A22" s="67"/>
      <c r="I22" s="66"/>
      <c r="K22" s="3"/>
      <c r="L22" s="3"/>
      <c r="M22" s="3"/>
      <c r="N22" s="3"/>
      <c r="O22" s="3"/>
      <c r="P22" s="3"/>
      <c r="Q22" s="3"/>
      <c r="R22" s="3"/>
    </row>
    <row r="23" spans="1:20" x14ac:dyDescent="0.25">
      <c r="A23" s="67" t="s">
        <v>1</v>
      </c>
      <c r="I23" s="66"/>
      <c r="K23" s="3"/>
      <c r="L23" s="3"/>
      <c r="M23" s="3"/>
      <c r="N23" s="3"/>
      <c r="O23" s="3"/>
      <c r="P23" s="3"/>
      <c r="Q23" s="3"/>
      <c r="R23" s="3"/>
    </row>
    <row r="24" spans="1:20" x14ac:dyDescent="0.25">
      <c r="A24" s="67"/>
      <c r="I24" s="66"/>
      <c r="K24" s="3"/>
      <c r="L24" s="3"/>
      <c r="M24" s="3"/>
      <c r="N24" s="3"/>
      <c r="O24" s="3"/>
      <c r="P24" s="3"/>
      <c r="Q24" s="3"/>
      <c r="R24" s="3"/>
    </row>
    <row r="25" spans="1:20" x14ac:dyDescent="0.25">
      <c r="A25" s="67"/>
      <c r="I25" s="66"/>
      <c r="K25" s="3"/>
      <c r="L25" s="3"/>
      <c r="M25" s="3"/>
      <c r="N25" s="3"/>
      <c r="O25" s="3"/>
      <c r="P25" s="3"/>
      <c r="Q25" s="3"/>
      <c r="R25" s="3"/>
    </row>
    <row r="26" spans="1:20" x14ac:dyDescent="0.25">
      <c r="A26" s="67"/>
      <c r="I26" s="66"/>
      <c r="K26" s="3"/>
      <c r="L26" s="3"/>
      <c r="M26" s="3"/>
      <c r="N26" s="3"/>
      <c r="O26" s="3"/>
      <c r="P26" s="3"/>
      <c r="Q26" s="3"/>
      <c r="R26" s="3"/>
    </row>
    <row r="27" spans="1:20" x14ac:dyDescent="0.25">
      <c r="A27" s="67"/>
      <c r="I27" s="66"/>
      <c r="K27" s="3"/>
      <c r="L27" s="3"/>
      <c r="M27" s="3"/>
      <c r="N27" s="3"/>
      <c r="O27" s="3"/>
      <c r="P27" s="3"/>
      <c r="Q27" s="3"/>
      <c r="R27" s="3"/>
    </row>
    <row r="28" spans="1:20" x14ac:dyDescent="0.25">
      <c r="A28" s="67"/>
      <c r="I28" s="66"/>
      <c r="K28" s="3"/>
      <c r="L28" s="3"/>
      <c r="M28" s="3"/>
      <c r="N28" s="3"/>
      <c r="O28" s="3"/>
      <c r="P28" s="3"/>
      <c r="Q28" s="3"/>
      <c r="R28" s="3"/>
    </row>
    <row r="29" spans="1:20" x14ac:dyDescent="0.25">
      <c r="A29" s="67"/>
      <c r="I29" s="66"/>
      <c r="K29" s="3"/>
      <c r="L29" s="3"/>
      <c r="M29" s="3"/>
      <c r="N29" s="3"/>
      <c r="O29" s="3"/>
      <c r="P29" s="3"/>
      <c r="Q29" s="3"/>
      <c r="R29" s="3"/>
    </row>
    <row r="30" spans="1:20" x14ac:dyDescent="0.25">
      <c r="A30" s="67"/>
      <c r="I30" s="66"/>
      <c r="K30" s="3"/>
      <c r="L30" s="3"/>
      <c r="M30" s="3"/>
      <c r="N30" s="3"/>
      <c r="O30" s="3"/>
      <c r="P30" s="3"/>
      <c r="Q30" s="3"/>
      <c r="R30" s="3"/>
    </row>
    <row r="31" spans="1:20" x14ac:dyDescent="0.25">
      <c r="A31" s="67"/>
      <c r="I31" s="66"/>
      <c r="K31" s="3"/>
      <c r="L31" s="3"/>
      <c r="M31" s="3"/>
      <c r="N31" s="3"/>
      <c r="O31" s="3"/>
      <c r="P31" s="3"/>
      <c r="Q31" s="3"/>
      <c r="R31" s="3"/>
    </row>
    <row r="32" spans="1:20" x14ac:dyDescent="0.25">
      <c r="A32" s="67"/>
      <c r="I32" s="66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67"/>
      <c r="I33" s="66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67"/>
      <c r="I34" s="66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67"/>
      <c r="I35" s="66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67"/>
      <c r="I36" s="66"/>
      <c r="K36" s="3" t="s">
        <v>1</v>
      </c>
      <c r="L36" s="3"/>
      <c r="M36" s="3"/>
      <c r="N36" s="3"/>
      <c r="O36" s="3"/>
      <c r="P36" s="3"/>
      <c r="Q36" s="3"/>
      <c r="R36" s="3"/>
    </row>
    <row r="37" spans="1:18" x14ac:dyDescent="0.25">
      <c r="I37" s="66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I38" s="66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66" t="s">
        <v>1</v>
      </c>
      <c r="I39" s="66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I40" s="66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I41" s="66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I42" s="66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I43" s="66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66" t="s">
        <v>1</v>
      </c>
      <c r="I44" s="66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D45" s="76" t="s">
        <v>1</v>
      </c>
      <c r="I45" s="66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I46" s="66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I47" s="66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I48" s="66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I49" s="66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I50" s="66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I51" s="66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67"/>
      <c r="C52" s="76" t="s">
        <v>1</v>
      </c>
      <c r="I52" s="66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67"/>
      <c r="I53" s="66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67"/>
      <c r="I54" s="66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67"/>
      <c r="I55" s="66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67"/>
      <c r="E56" s="76" t="s">
        <v>1</v>
      </c>
      <c r="I56" s="66"/>
      <c r="K56" s="3"/>
      <c r="L56" s="3"/>
      <c r="M56" s="3"/>
      <c r="N56" s="3"/>
      <c r="O56" s="3"/>
      <c r="P56" s="3"/>
      <c r="Q56" s="3"/>
      <c r="R56" s="3"/>
    </row>
  </sheetData>
  <mergeCells count="1">
    <mergeCell ref="J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N5.2</vt:lpstr>
      <vt:lpstr>N5.3</vt:lpstr>
      <vt:lpstr>Illustrasjon N5.4</vt:lpstr>
      <vt:lpstr>N5.5 del a</vt:lpstr>
      <vt:lpstr>N5.5 delb</vt:lpstr>
      <vt:lpstr>N5.5 del c</vt:lpstr>
      <vt:lpstr>N5.5 del d</vt:lpstr>
      <vt:lpstr>N5.6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2019-09-13T10:28:54Z</dcterms:modified>
</cp:coreProperties>
</file>