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7605" firstSheet="1" activeTab="7"/>
  </bookViews>
  <sheets>
    <sheet name="Figur 9.2" sheetId="1" r:id="rId1"/>
    <sheet name="Figur 9.3" sheetId="2" r:id="rId2"/>
    <sheet name="Figur 9.4" sheetId="3" r:id="rId3"/>
    <sheet name="Figur 9.6" sheetId="4" r:id="rId4"/>
    <sheet name="Figur 9.7" sheetId="5" r:id="rId5"/>
    <sheet name="Figur 9.8" sheetId="6" r:id="rId6"/>
    <sheet name="Figur 9.9" sheetId="7" r:id="rId7"/>
    <sheet name="Tabell 9.1" sheetId="8" r:id="rId8"/>
    <sheet name="Tabell 9.2" sheetId="9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beregner nåverdi og interrente for opptil tre kontantstrømmer. Har du ett eller to  prosjekter velger du en av de to første fanene; 
for hhv varierende og fast kontantstrøm. Har du tre prosjekter velger du en av de to siste fanene. 
Fete typer angir inputverdier. Startår legges inn i celle B3. Intervallene for kapitalkostnadene legges inn i celle C9. 
Navn på analysen legges inn i celle A2, prosjektnavn legger du inn celle A5 (og i A6 hvis du har to alternativer).
I de to første fanene kan du legge inn kontantstrøm for prosjekt nr 2 ved å klikke på plusstegnet helt til venstre ut for linje 6 for å få frem linjene 5. Nåverdiprofilen for prosjekt 2 vises hvis du tar frem linjene 10  (trykk på plusstegnet ut for linje 11).
Tilsvarende kan du utvide planperioden opptil 20 år ved å klikke plusstegnet over kolonne W og dermed få frem de skjulte kolonnene.
</t>
        </r>
      </text>
    </comment>
    <comment ref="B24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9" authorId="1">
      <text>
        <r>
          <rPr>
            <sz val="9"/>
            <rFont val="Tahoma"/>
            <family val="2"/>
          </rPr>
          <t xml:space="preserve">Tallet her angir intervallene i nåverdiprofilen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beregner nåverdi og interrnte for opptil tre kontantstrømmer. Fete typer angir inputverdier. Merk at du kan velge startår.Du kan legge inn kontantstrøm for prosjekt B og C ved å klikke på plusstegnet helt til venstre ut for linje 7 for å få frem linjene 5 og 6 og. Nåverdiprofilene vises hvis du tar frem linjene 10 og 11 (trykk på plusstegnet ut for linje 12).
Tilsvarende kan du utvide planperioden opptil 20 år ved å klikke plusstegnet over kolonne W og dermed få frem de skjulte kolonnene.
</t>
        </r>
      </text>
    </comment>
    <comment ref="B21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  <author>Eier</author>
  </authors>
  <commentList>
    <comment ref="C23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A1" authorId="1">
      <text>
        <r>
          <rPr>
            <b/>
            <sz val="9"/>
            <rFont val="Tahoma"/>
            <family val="2"/>
          </rPr>
          <t>Eier: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effektiv rente ved bruk av kassekreditt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effektiv rente ved bruk av kassekreditt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effektiv rente ved bruk av kassekreditt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<sst xmlns="http://schemas.openxmlformats.org/spreadsheetml/2006/main" count="87" uniqueCount="43">
  <si>
    <t>År</t>
  </si>
  <si>
    <t>Kapitalkostnad</t>
  </si>
  <si>
    <t>Les dette</t>
  </si>
  <si>
    <t>Internrente</t>
  </si>
  <si>
    <t>Nåverdi</t>
  </si>
  <si>
    <t>Stor fabrikk</t>
  </si>
  <si>
    <t>Kontantstrøm</t>
  </si>
  <si>
    <t>A-B</t>
  </si>
  <si>
    <t>Limit (kroner)</t>
  </si>
  <si>
    <t>Gjennomsnittlig utnyttelsesgrad</t>
  </si>
  <si>
    <t>Tidspunkt</t>
  </si>
  <si>
    <t>1. jan</t>
  </si>
  <si>
    <t>1.apr</t>
  </si>
  <si>
    <t>1. jul</t>
  </si>
  <si>
    <t>1. okt</t>
  </si>
  <si>
    <t>Trukket beløp (kroner)</t>
  </si>
  <si>
    <t>Kvartalsprovisjon</t>
  </si>
  <si>
    <t>Rentesats (pr. år)</t>
  </si>
  <si>
    <t>Effektiv rente pr. kvartal</t>
  </si>
  <si>
    <t>Effektiv rente pr. år</t>
  </si>
  <si>
    <t>Alternativer</t>
  </si>
  <si>
    <t>Pris</t>
  </si>
  <si>
    <t>Antall ark</t>
  </si>
  <si>
    <t>Pall</t>
  </si>
  <si>
    <t>Kartong</t>
  </si>
  <si>
    <t>Perioderente</t>
  </si>
  <si>
    <t>Forbruk (kartonger pr. år)</t>
  </si>
  <si>
    <t>Årlig internrente</t>
  </si>
  <si>
    <t>-0,97''</t>
  </si>
  <si>
    <t>1''</t>
  </si>
  <si>
    <t>A:  Kontant betaling</t>
  </si>
  <si>
    <t>B: Utsatt betaling</t>
  </si>
  <si>
    <t>Effektiv årsrente</t>
  </si>
  <si>
    <t>Utnyttelsesgrad</t>
  </si>
  <si>
    <t>Levetid år</t>
  </si>
  <si>
    <t>Utnyttelsesgrad (%)</t>
  </si>
  <si>
    <t>Målt ved første utbetaling</t>
  </si>
  <si>
    <t>Målt ved siste utbetaling</t>
  </si>
  <si>
    <t>1.1.2020</t>
  </si>
  <si>
    <t>1.1.2021</t>
  </si>
  <si>
    <t>1.7.2020</t>
  </si>
  <si>
    <t>1.7.2021</t>
  </si>
  <si>
    <t>Utbetalinger</t>
  </si>
</sst>
</file>

<file path=xl/styles.xml><?xml version="1.0" encoding="utf-8"?>
<styleSheet xmlns="http://schemas.openxmlformats.org/spreadsheetml/2006/main">
  <numFmts count="4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\ %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0%"/>
    <numFmt numFmtId="185" formatCode="#,##0.0"/>
    <numFmt numFmtId="186" formatCode="0.0"/>
    <numFmt numFmtId="187" formatCode="#,##0.0000"/>
    <numFmt numFmtId="188" formatCode="#,##0.000"/>
    <numFmt numFmtId="189" formatCode="0.000"/>
    <numFmt numFmtId="190" formatCode="#,##0.0000000"/>
    <numFmt numFmtId="191" formatCode="0.000\ %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\ ##0.0"/>
    <numFmt numFmtId="196" formatCode="_(* #\ ##0_);_(* \(#\ ##0\);_(* &quot;-&quot;??_);_(@_)"/>
    <numFmt numFmtId="197" formatCode="0.00%"/>
    <numFmt numFmtId="198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2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9" fontId="3" fillId="0" borderId="0" xfId="0" applyNumberFormat="1" applyFont="1" applyAlignment="1">
      <alignment/>
    </xf>
    <xf numFmtId="3" fontId="0" fillId="0" borderId="0" xfId="39" applyNumberFormat="1" applyAlignment="1">
      <alignment/>
    </xf>
    <xf numFmtId="179" fontId="0" fillId="0" borderId="0" xfId="39" applyNumberFormat="1" applyAlignment="1">
      <alignment/>
    </xf>
    <xf numFmtId="9" fontId="0" fillId="0" borderId="0" xfId="0" applyNumberFormat="1" applyFont="1" applyAlignment="1">
      <alignment/>
    </xf>
    <xf numFmtId="9" fontId="0" fillId="0" borderId="0" xfId="5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3" fillId="0" borderId="0" xfId="51" applyFont="1" applyAlignment="1">
      <alignment/>
    </xf>
    <xf numFmtId="181" fontId="0" fillId="0" borderId="0" xfId="0" applyNumberFormat="1" applyAlignment="1">
      <alignment/>
    </xf>
    <xf numFmtId="183" fontId="0" fillId="0" borderId="0" xfId="39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85" fontId="0" fillId="0" borderId="0" xfId="39" applyNumberFormat="1" applyAlignment="1">
      <alignment/>
    </xf>
    <xf numFmtId="3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86" fontId="0" fillId="0" borderId="0" xfId="0" applyNumberFormat="1" applyAlignment="1">
      <alignment/>
    </xf>
    <xf numFmtId="186" fontId="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9" fontId="0" fillId="0" borderId="0" xfId="5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42" applyFont="1">
      <alignment/>
      <protection/>
    </xf>
    <xf numFmtId="0" fontId="0" fillId="0" borderId="0" xfId="42">
      <alignment/>
      <protection/>
    </xf>
    <xf numFmtId="0" fontId="6" fillId="0" borderId="0" xfId="42" applyFont="1" applyAlignment="1" quotePrefix="1">
      <alignment horizontal="left"/>
      <protection/>
    </xf>
    <xf numFmtId="3" fontId="7" fillId="0" borderId="0" xfId="42" applyNumberFormat="1" applyFont="1">
      <alignment/>
      <protection/>
    </xf>
    <xf numFmtId="0" fontId="0" fillId="0" borderId="0" xfId="42" applyAlignment="1" quotePrefix="1">
      <alignment horizontal="left"/>
      <protection/>
    </xf>
    <xf numFmtId="9" fontId="0" fillId="0" borderId="0" xfId="42" applyNumberFormat="1">
      <alignment/>
      <protection/>
    </xf>
    <xf numFmtId="9" fontId="7" fillId="0" borderId="0" xfId="49" applyFont="1" applyAlignment="1">
      <alignment/>
    </xf>
    <xf numFmtId="180" fontId="0" fillId="0" borderId="0" xfId="42" applyNumberFormat="1">
      <alignment/>
      <protection/>
    </xf>
    <xf numFmtId="180" fontId="30" fillId="0" borderId="0" xfId="49" applyNumberFormat="1" applyFont="1" applyAlignment="1">
      <alignment/>
    </xf>
    <xf numFmtId="16" fontId="6" fillId="0" borderId="10" xfId="42" applyNumberFormat="1" applyFont="1" applyBorder="1" quotePrefix="1">
      <alignment/>
      <protection/>
    </xf>
    <xf numFmtId="3" fontId="6" fillId="0" borderId="0" xfId="42" applyNumberFormat="1" applyFont="1">
      <alignment/>
      <protection/>
    </xf>
    <xf numFmtId="10" fontId="7" fillId="0" borderId="0" xfId="42" applyNumberFormat="1" applyFont="1">
      <alignment/>
      <protection/>
    </xf>
    <xf numFmtId="1" fontId="6" fillId="0" borderId="0" xfId="42" applyNumberFormat="1" applyFont="1">
      <alignment/>
      <protection/>
    </xf>
    <xf numFmtId="3" fontId="6" fillId="0" borderId="10" xfId="42" applyNumberFormat="1" applyFont="1" applyBorder="1">
      <alignment/>
      <protection/>
    </xf>
    <xf numFmtId="10" fontId="6" fillId="0" borderId="0" xfId="42" applyNumberFormat="1" applyFont="1">
      <alignment/>
      <protection/>
    </xf>
    <xf numFmtId="10" fontId="47" fillId="0" borderId="0" xfId="49" applyNumberFormat="1" applyFont="1" applyAlignment="1">
      <alignment/>
    </xf>
    <xf numFmtId="0" fontId="30" fillId="0" borderId="0" xfId="43">
      <alignment/>
      <protection/>
    </xf>
    <xf numFmtId="3" fontId="44" fillId="0" borderId="0" xfId="43" applyNumberFormat="1" applyFont="1">
      <alignment/>
      <protection/>
    </xf>
    <xf numFmtId="3" fontId="30" fillId="0" borderId="0" xfId="43" applyNumberFormat="1">
      <alignment/>
      <protection/>
    </xf>
    <xf numFmtId="0" fontId="44" fillId="0" borderId="0" xfId="43" applyFont="1">
      <alignment/>
      <protection/>
    </xf>
    <xf numFmtId="10" fontId="30" fillId="0" borderId="0" xfId="43" applyNumberFormat="1">
      <alignment/>
      <protection/>
    </xf>
    <xf numFmtId="180" fontId="30" fillId="0" borderId="0" xfId="50" applyNumberFormat="1" applyFont="1" applyAlignment="1">
      <alignment/>
    </xf>
    <xf numFmtId="9" fontId="30" fillId="0" borderId="0" xfId="50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80" fontId="6" fillId="0" borderId="0" xfId="42" applyNumberFormat="1" applyFont="1">
      <alignment/>
      <protection/>
    </xf>
    <xf numFmtId="180" fontId="47" fillId="0" borderId="0" xfId="49" applyNumberFormat="1" applyFont="1" applyAlignment="1">
      <alignment/>
    </xf>
    <xf numFmtId="9" fontId="6" fillId="0" borderId="0" xfId="42" applyNumberFormat="1" applyFont="1">
      <alignment/>
      <protection/>
    </xf>
    <xf numFmtId="0" fontId="6" fillId="0" borderId="10" xfId="42" applyFont="1" applyBorder="1">
      <alignment/>
      <protection/>
    </xf>
    <xf numFmtId="0" fontId="6" fillId="0" borderId="11" xfId="42" applyFont="1" applyBorder="1">
      <alignment/>
      <protection/>
    </xf>
    <xf numFmtId="0" fontId="6" fillId="0" borderId="0" xfId="42" applyFont="1" applyBorder="1">
      <alignment/>
      <protection/>
    </xf>
    <xf numFmtId="9" fontId="6" fillId="0" borderId="0" xfId="42" applyNumberFormat="1" applyFont="1" applyBorder="1">
      <alignment/>
      <protection/>
    </xf>
    <xf numFmtId="180" fontId="6" fillId="0" borderId="0" xfId="42" applyNumberFormat="1" applyFont="1" applyBorder="1">
      <alignment/>
      <protection/>
    </xf>
    <xf numFmtId="183" fontId="6" fillId="0" borderId="11" xfId="39" applyNumberFormat="1" applyFont="1" applyBorder="1" applyAlignment="1">
      <alignment/>
    </xf>
    <xf numFmtId="194" fontId="47" fillId="0" borderId="0" xfId="39" applyNumberFormat="1" applyFont="1" applyAlignment="1">
      <alignment/>
    </xf>
    <xf numFmtId="14" fontId="3" fillId="0" borderId="0" xfId="0" applyNumberFormat="1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43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0" fillId="0" borderId="0" xfId="42" applyAlignment="1">
      <alignment horizontal="center"/>
      <protection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ormal 3" xfId="43"/>
    <cellStyle name="Nøytral" xfId="44"/>
    <cellStyle name="Overskrift 1" xfId="45"/>
    <cellStyle name="Overskrift 2" xfId="46"/>
    <cellStyle name="Overskrift 3" xfId="47"/>
    <cellStyle name="Overskrift 4" xfId="48"/>
    <cellStyle name="Percent 2" xfId="49"/>
    <cellStyle name="Percent 3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'Figur 9.2'!$A$2</c:f>
        </c:strRef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-0.00525"/>
          <c:w val="0.760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'Figur 9.2'!$A$10</c:f>
              <c:strCache>
                <c:ptCount val="1"/>
                <c:pt idx="0">
                  <c:v>A-B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9.2'!$A$24:$G$24</c:f>
              <c:numCache/>
            </c:numRef>
          </c:cat>
          <c:val>
            <c:numRef>
              <c:f>'Figur 9.2'!$B$10:$H$10</c:f>
              <c:numCache/>
            </c:numRef>
          </c:val>
          <c:smooth val="0"/>
        </c:ser>
        <c:ser>
          <c:idx val="1"/>
          <c:order val="1"/>
          <c:tx>
            <c:strRef>
              <c:f>'Figur 9.2'!$A$11</c:f>
              <c:strCache>
                <c:ptCount val="1"/>
                <c:pt idx="0">
                  <c:v>Stor fabrikk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'Figur 9.2'!$A$24:$G$24</c:f>
              <c:numCache/>
            </c:numRef>
          </c:cat>
          <c:val>
            <c:numRef>
              <c:f>'Figur 9.2'!$B$11:$H$11</c:f>
            </c:numRef>
          </c:val>
          <c:smooth val="0"/>
        </c:ser>
        <c:marker val="1"/>
        <c:axId val="15896349"/>
        <c:axId val="8849414"/>
      </c:lineChart>
      <c:catAx>
        <c:axId val="1589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84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(mill. USD)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963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65"/>
          <c:w val="0.735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'Figur 9.3'!$A$7</c:f>
              <c:strCache>
                <c:ptCount val="1"/>
                <c:pt idx="0">
                  <c:v>Målt ved første utbetaling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9.3'!$A$21:$G$21</c:f>
              <c:numCache/>
            </c:numRef>
          </c:cat>
          <c:val>
            <c:numRef>
              <c:f>'Figur 9.3'!$B$7:$H$7</c:f>
              <c:numCache/>
            </c:numRef>
          </c:val>
          <c:smooth val="0"/>
        </c:ser>
        <c:ser>
          <c:idx val="1"/>
          <c:order val="1"/>
          <c:tx>
            <c:strRef>
              <c:f>'Figur 9.3'!$A$8</c:f>
              <c:strCache>
                <c:ptCount val="1"/>
                <c:pt idx="0">
                  <c:v>Målt ved siste utbetaling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9.3'!$A$21:$G$21</c:f>
              <c:numCache/>
            </c:numRef>
          </c:cat>
          <c:val>
            <c:numRef>
              <c:f>'Figur 9.3'!$B$8:$H$8</c:f>
              <c:numCache/>
            </c:numRef>
          </c:val>
          <c:smooth val="0"/>
        </c:ser>
        <c:marker val="1"/>
        <c:axId val="12535863"/>
        <c:axId val="45713904"/>
      </c:lineChart>
      <c:catAx>
        <c:axId val="125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  pr. halvår)</a:t>
                </a:r>
              </a:p>
            </c:rich>
          </c:tx>
          <c:layout>
            <c:manualLayout>
              <c:xMode val="factor"/>
              <c:yMode val="factor"/>
              <c:x val="0.238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3904"/>
        <c:crosses val="autoZero"/>
        <c:auto val="1"/>
        <c:lblOffset val="100"/>
        <c:tickLblSkip val="1"/>
        <c:noMultiLvlLbl val="0"/>
      </c:catAx>
      <c:valAx>
        <c:axId val="45713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Samlet investering (mill. kr.)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58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"/>
          <c:y val="0.4515"/>
          <c:w val="0.205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1635"/>
          <c:w val="0.7065"/>
          <c:h val="0.7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'[1]Varierende kontantstrøm A,B'!$A$26:$G$26</c:f>
              <c:numCach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'[1]Varierende kontantstrøm A,B'!$A$12:$G$12</c:f>
              <c:numCache>
                <c:ptCount val="7"/>
                <c:pt idx="0">
                  <c:v>0</c:v>
                </c:pt>
                <c:pt idx="1">
                  <c:v>-255.90608510327502</c:v>
                </c:pt>
                <c:pt idx="2">
                  <c:v>-441.60522308488214</c:v>
                </c:pt>
                <c:pt idx="3">
                  <c:v>-577.5891931043111</c:v>
                </c:pt>
                <c:pt idx="4">
                  <c:v>-678.0267634093041</c:v>
                </c:pt>
                <c:pt idx="5">
                  <c:v>-752.8152938781342</c:v>
                </c:pt>
                <c:pt idx="6">
                  <c:v>-808.9355330863941</c:v>
                </c:pt>
              </c:numCache>
            </c:numRef>
          </c:val>
          <c:smooth val="1"/>
        </c:ser>
        <c:marker val="1"/>
        <c:axId val="8771953"/>
        <c:axId val="11838714"/>
      </c:lineChart>
      <c:catAx>
        <c:axId val="877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230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38714"/>
        <c:crosses val="autoZero"/>
        <c:auto val="1"/>
        <c:lblOffset val="100"/>
        <c:tickLblSkip val="1"/>
        <c:noMultiLvlLbl val="0"/>
      </c:catAx>
      <c:valAx>
        <c:axId val="1183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kroner)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19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13875"/>
          <c:w val="0.6775"/>
          <c:h val="0.6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9.6'!$B$10:$K$10</c:f>
              <c:numCache/>
            </c:numRef>
          </c:cat>
          <c:val>
            <c:numRef>
              <c:f>'Figur 9.6'!$B$11:$K$11</c:f>
              <c:numCache/>
            </c:numRef>
          </c:val>
          <c:smooth val="1"/>
        </c:ser>
        <c:marker val="1"/>
        <c:axId val="39439563"/>
        <c:axId val="19411748"/>
      </c:lineChart>
      <c:catAx>
        <c:axId val="39439563"/>
        <c:scaling>
          <c:orientation val="minMax"/>
        </c:scaling>
        <c:axPos val="b"/>
        <c:title>
          <c:tx>
            <c:strRef>
              <c:f>'Figur 9.6'!$A$6</c:f>
            </c:strRef>
          </c:tx>
          <c:layout>
            <c:manualLayout>
              <c:xMode val="factor"/>
              <c:yMode val="factor"/>
              <c:x val="-0.0175"/>
              <c:y val="0.033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</c:scaling>
        <c:axPos val="l"/>
        <c:title>
          <c:tx>
            <c:strRef>
              <c:f>'Figur 9.6'!$A$11</c:f>
            </c:strRef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95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0905"/>
          <c:w val="0.7465"/>
          <c:h val="0.78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9.8'!$B$14:$G$14</c:f>
              <c:numCache/>
            </c:numRef>
          </c:cat>
          <c:val>
            <c:numRef>
              <c:f>'Figur 9.8'!$B$15:$G$15</c:f>
              <c:numCache/>
            </c:numRef>
          </c:val>
          <c:smooth val="1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Utnyttelsesgrad (%)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Ekketiv rente (%)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80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12"/>
          <c:w val="0.9182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val>
            <c:numRef>
              <c:f>'Figur 9.9'!$B$3:$F$3</c:f>
              <c:numCache/>
            </c:numRef>
          </c:val>
        </c:ser>
        <c:axId val="58302943"/>
        <c:axId val="54964440"/>
      </c:barChart>
      <c:catAx>
        <c:axId val="5830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Levetid (år)</a:t>
                </a:r>
              </a:p>
            </c:rich>
          </c:tx>
          <c:layout>
            <c:manualLayout>
              <c:xMode val="factor"/>
              <c:yMode val="factor"/>
              <c:x val="0.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2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28575</xdr:rowOff>
    </xdr:from>
    <xdr:to>
      <xdr:col>24</xdr:col>
      <xdr:colOff>257175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38100" y="1743075"/>
        <a:ext cx="67818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28575</xdr:rowOff>
    </xdr:from>
    <xdr:to>
      <xdr:col>24</xdr:col>
      <xdr:colOff>257175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38100" y="1590675"/>
        <a:ext cx="69913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11</xdr:row>
      <xdr:rowOff>0</xdr:rowOff>
    </xdr:from>
    <xdr:to>
      <xdr:col>11</xdr:col>
      <xdr:colOff>57150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847725" y="1781175"/>
        <a:ext cx="57435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19050</xdr:rowOff>
    </xdr:from>
    <xdr:to>
      <xdr:col>9</xdr:col>
      <xdr:colOff>209550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628650" y="2571750"/>
        <a:ext cx="59055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24</xdr:row>
      <xdr:rowOff>95250</xdr:rowOff>
    </xdr:from>
    <xdr:to>
      <xdr:col>3</xdr:col>
      <xdr:colOff>342900</xdr:colOff>
      <xdr:row>24</xdr:row>
      <xdr:rowOff>104775</xdr:rowOff>
    </xdr:to>
    <xdr:sp>
      <xdr:nvSpPr>
        <xdr:cNvPr id="2" name="Straight Arrow Connector 2"/>
        <xdr:cNvSpPr>
          <a:spLocks/>
        </xdr:cNvSpPr>
      </xdr:nvSpPr>
      <xdr:spPr>
        <a:xfrm>
          <a:off x="1857375" y="4267200"/>
          <a:ext cx="1152525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25</xdr:row>
      <xdr:rowOff>19050</xdr:rowOff>
    </xdr:from>
    <xdr:to>
      <xdr:col>3</xdr:col>
      <xdr:colOff>419100</xdr:colOff>
      <xdr:row>28</xdr:row>
      <xdr:rowOff>19050</xdr:rowOff>
    </xdr:to>
    <xdr:sp>
      <xdr:nvSpPr>
        <xdr:cNvPr id="3" name="Straight Arrow Connector 3"/>
        <xdr:cNvSpPr>
          <a:spLocks/>
        </xdr:cNvSpPr>
      </xdr:nvSpPr>
      <xdr:spPr>
        <a:xfrm flipH="1">
          <a:off x="3076575" y="4352925"/>
          <a:ext cx="9525" cy="485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25</xdr:row>
      <xdr:rowOff>142875</xdr:rowOff>
    </xdr:from>
    <xdr:to>
      <xdr:col>2</xdr:col>
      <xdr:colOff>600075</xdr:colOff>
      <xdr:row>28</xdr:row>
      <xdr:rowOff>28575</xdr:rowOff>
    </xdr:to>
    <xdr:sp>
      <xdr:nvSpPr>
        <xdr:cNvPr id="4" name="Straight Arrow Connector 4"/>
        <xdr:cNvSpPr>
          <a:spLocks/>
        </xdr:cNvSpPr>
      </xdr:nvSpPr>
      <xdr:spPr>
        <a:xfrm flipV="1">
          <a:off x="2657475" y="4476750"/>
          <a:ext cx="0" cy="371475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25</xdr:row>
      <xdr:rowOff>95250</xdr:rowOff>
    </xdr:from>
    <xdr:to>
      <xdr:col>2</xdr:col>
      <xdr:colOff>552450</xdr:colOff>
      <xdr:row>25</xdr:row>
      <xdr:rowOff>114300</xdr:rowOff>
    </xdr:to>
    <xdr:sp>
      <xdr:nvSpPr>
        <xdr:cNvPr id="5" name="Straight Arrow Connector 5"/>
        <xdr:cNvSpPr>
          <a:spLocks/>
        </xdr:cNvSpPr>
      </xdr:nvSpPr>
      <xdr:spPr>
        <a:xfrm flipH="1">
          <a:off x="1876425" y="4429125"/>
          <a:ext cx="733425" cy="19050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95250</xdr:rowOff>
    </xdr:from>
    <xdr:to>
      <xdr:col>7</xdr:col>
      <xdr:colOff>781050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361950" y="3790950"/>
        <a:ext cx="56864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8</xdr:col>
      <xdr:colOff>485775</xdr:colOff>
      <xdr:row>25</xdr:row>
      <xdr:rowOff>133350</xdr:rowOff>
    </xdr:to>
    <xdr:graphicFrame>
      <xdr:nvGraphicFramePr>
        <xdr:cNvPr id="1" name="Chart 3"/>
        <xdr:cNvGraphicFramePr/>
      </xdr:nvGraphicFramePr>
      <xdr:xfrm>
        <a:off x="9525" y="657225"/>
        <a:ext cx="51244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lgorzatag\Documents\_PROSJEKTER\_DIGITALE\finans%20innf&#248;ring%20i%20investering\kap_9\FIF_2019_Nettside_Kap09_Regneark_for_bok\L&#248;nnsomh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erende kontantstrøm A,B"/>
      <sheetName val="Varierende kontantstrøm A,B,C"/>
      <sheetName val="Konstant kontantstrøm A,B"/>
      <sheetName val="Konstant kontantstrøm A,B,C"/>
    </sheetNames>
    <sheetDataSet>
      <sheetData sheetId="0">
        <row r="12">
          <cell r="A12">
            <v>0</v>
          </cell>
          <cell r="B12">
            <v>-255.90608510327502</v>
          </cell>
          <cell r="C12">
            <v>-441.60522308488214</v>
          </cell>
          <cell r="D12">
            <v>-577.5891931043111</v>
          </cell>
          <cell r="E12">
            <v>-678.0267634093041</v>
          </cell>
          <cell r="F12">
            <v>-752.8152938781342</v>
          </cell>
          <cell r="G12">
            <v>-808.9355330863941</v>
          </cell>
        </row>
        <row r="26">
          <cell r="B26">
            <v>3</v>
          </cell>
          <cell r="C26">
            <v>6</v>
          </cell>
          <cell r="D26">
            <v>9</v>
          </cell>
          <cell r="E26">
            <v>12</v>
          </cell>
          <cell r="F26">
            <v>15</v>
          </cell>
          <cell r="G26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="60" zoomScaleNormal="60" zoomScalePageLayoutView="0" workbookViewId="0" topLeftCell="A1">
      <selection activeCell="D5" sqref="D5"/>
    </sheetView>
  </sheetViews>
  <sheetFormatPr defaultColWidth="8.7109375" defaultRowHeight="12.75" outlineLevelRow="1" outlineLevelCol="1"/>
  <cols>
    <col min="1" max="1" width="21.28125" style="0" customWidth="1"/>
    <col min="2" max="5" width="8.421875" style="0" customWidth="1"/>
    <col min="6" max="6" width="8.7109375" style="0" customWidth="1"/>
    <col min="7" max="8" width="8.421875" style="0" customWidth="1"/>
    <col min="9" max="22" width="7.8515625" style="0" hidden="1" customWidth="1" outlineLevel="1"/>
    <col min="23" max="23" width="9.140625" style="0" customWidth="1" collapsed="1"/>
  </cols>
  <sheetData>
    <row r="1" ht="20.25" customHeight="1">
      <c r="A1" s="16" t="s">
        <v>2</v>
      </c>
    </row>
    <row r="2" ht="12.75">
      <c r="A2" s="11"/>
    </row>
    <row r="3" spans="1:23" ht="12.75">
      <c r="A3" s="16"/>
      <c r="B3" s="71" t="s">
        <v>0</v>
      </c>
      <c r="C3" s="72"/>
      <c r="D3" s="72"/>
      <c r="E3" s="72"/>
      <c r="F3" s="72"/>
      <c r="G3" s="72"/>
      <c r="H3" s="72"/>
      <c r="W3" s="6" t="s">
        <v>3</v>
      </c>
    </row>
    <row r="4" spans="1:22" ht="12.75">
      <c r="A4" s="16" t="s">
        <v>6</v>
      </c>
      <c r="B4" s="11">
        <v>2020</v>
      </c>
      <c r="C4" s="6">
        <f>B4+1</f>
        <v>2021</v>
      </c>
      <c r="D4" s="6">
        <f>C4+1</f>
        <v>2022</v>
      </c>
      <c r="E4" s="6"/>
      <c r="F4" s="6"/>
      <c r="G4" s="6"/>
      <c r="H4" s="6"/>
      <c r="I4" s="6">
        <f aca="true" t="shared" si="0" ref="I4:V4">H4+1</f>
        <v>1</v>
      </c>
      <c r="J4" s="6">
        <f t="shared" si="0"/>
        <v>2</v>
      </c>
      <c r="K4" s="6">
        <f t="shared" si="0"/>
        <v>3</v>
      </c>
      <c r="L4" s="6">
        <f t="shared" si="0"/>
        <v>4</v>
      </c>
      <c r="M4" s="6">
        <f t="shared" si="0"/>
        <v>5</v>
      </c>
      <c r="N4" s="6">
        <f t="shared" si="0"/>
        <v>6</v>
      </c>
      <c r="O4" s="6">
        <f t="shared" si="0"/>
        <v>7</v>
      </c>
      <c r="P4" s="6">
        <f t="shared" si="0"/>
        <v>8</v>
      </c>
      <c r="Q4" s="6">
        <f t="shared" si="0"/>
        <v>9</v>
      </c>
      <c r="R4" s="6">
        <f t="shared" si="0"/>
        <v>10</v>
      </c>
      <c r="S4" s="6">
        <f t="shared" si="0"/>
        <v>11</v>
      </c>
      <c r="T4" s="6">
        <f t="shared" si="0"/>
        <v>12</v>
      </c>
      <c r="U4" s="6">
        <f t="shared" si="0"/>
        <v>13</v>
      </c>
      <c r="V4" s="6">
        <f t="shared" si="0"/>
        <v>14</v>
      </c>
    </row>
    <row r="5" spans="1:23" ht="12.75">
      <c r="A5" s="17" t="s">
        <v>7</v>
      </c>
      <c r="B5" s="12">
        <v>-6</v>
      </c>
      <c r="C5" s="12">
        <v>-27</v>
      </c>
      <c r="D5" s="12">
        <v>36</v>
      </c>
      <c r="E5" s="12"/>
      <c r="F5" s="12"/>
      <c r="G5" s="12"/>
      <c r="H5" s="12"/>
      <c r="I5" s="7"/>
      <c r="J5" s="7"/>
      <c r="K5" s="7"/>
      <c r="W5" s="14">
        <f>IRR(B5:V5)</f>
        <v>0.07603367391249405</v>
      </c>
    </row>
    <row r="6" spans="1:23" ht="12.75" customHeight="1" hidden="1" outlineLevel="1">
      <c r="A6" s="18" t="s">
        <v>5</v>
      </c>
      <c r="B6" s="12">
        <v>-20000</v>
      </c>
      <c r="C6" s="12">
        <v>7000</v>
      </c>
      <c r="D6" s="12">
        <v>2000</v>
      </c>
      <c r="E6" s="12">
        <v>9000</v>
      </c>
      <c r="F6" s="12">
        <v>11000</v>
      </c>
      <c r="G6" s="12">
        <v>2000</v>
      </c>
      <c r="H6" s="12">
        <v>7000</v>
      </c>
      <c r="I6" s="7"/>
      <c r="J6" s="7"/>
      <c r="K6" s="7"/>
      <c r="W6" s="14">
        <f>IRR(B6:V6)</f>
        <v>0.21727421253664736</v>
      </c>
    </row>
    <row r="7" ht="12.75" collapsed="1"/>
    <row r="8" spans="2:8" ht="12.75">
      <c r="B8" s="72" t="s">
        <v>1</v>
      </c>
      <c r="C8" s="72"/>
      <c r="D8" s="72"/>
      <c r="E8" s="72"/>
      <c r="F8" s="72"/>
      <c r="G8" s="72"/>
      <c r="H8" s="72"/>
    </row>
    <row r="9" spans="1:8" ht="12.75">
      <c r="A9" s="16" t="s">
        <v>4</v>
      </c>
      <c r="B9" s="5">
        <f>C9-C9</f>
        <v>0</v>
      </c>
      <c r="C9" s="13">
        <v>0.02</v>
      </c>
      <c r="D9" s="4">
        <f>C9+$C$9</f>
        <v>0.04</v>
      </c>
      <c r="E9" s="4">
        <f>D9+$C$9</f>
        <v>0.06</v>
      </c>
      <c r="F9" s="4">
        <f>E9+$C$9</f>
        <v>0.08</v>
      </c>
      <c r="G9" s="4">
        <f>F9+$C$9</f>
        <v>0.1</v>
      </c>
      <c r="H9" s="4">
        <f>G9+$C$9</f>
        <v>0.12000000000000001</v>
      </c>
    </row>
    <row r="10" spans="1:9" ht="12.75">
      <c r="A10" s="17" t="str">
        <f>A5</f>
        <v>A-B</v>
      </c>
      <c r="B10" s="19">
        <f>NPV(B9,$B5:$V$5)*(1+B9)</f>
        <v>3</v>
      </c>
      <c r="C10" s="19">
        <f>NPV(C9,$B5:$V$5)*(1+C9)</f>
        <v>2.131487889273359</v>
      </c>
      <c r="D10" s="19">
        <f>NPV(D9,$B5:$V$5)*(1+D9)</f>
        <v>1.3224852071005913</v>
      </c>
      <c r="E10" s="19">
        <f>NPV(E9,$B5:$V$5)*(1+E9)</f>
        <v>0.568173727305087</v>
      </c>
      <c r="F10" s="19">
        <f>NPV(F9,$B5:$V$5)*(1+F9)</f>
        <v>-0.13580246913580396</v>
      </c>
      <c r="G10" s="19">
        <f>NPV(G9,$B5:$V$5)*(1+G9)</f>
        <v>-0.793388429752067</v>
      </c>
      <c r="H10" s="19">
        <f>NPV(H9,$B5:$V$5)*(1+H9)</f>
        <v>-1.408163265306122</v>
      </c>
      <c r="I10" s="3"/>
    </row>
    <row r="11" spans="1:8" ht="12.75" hidden="1" outlineLevel="1">
      <c r="A11" s="17" t="str">
        <f>A6</f>
        <v>Stor fabrikk</v>
      </c>
      <c r="B11" s="2">
        <f>NPV(B9,$B$6:$V6)*(1+B9)</f>
        <v>18000</v>
      </c>
      <c r="C11" s="2">
        <f>NPV(C9,$B$6:$V6)*(1+C9)</f>
        <v>15455.544652693421</v>
      </c>
      <c r="D11" s="2">
        <f>NPV(D9,$B$6:$V6)*(1+D9)</f>
        <v>13159.750879799672</v>
      </c>
      <c r="E11" s="2">
        <f>NPV(E9,$B$6:$V6)*(1+E9)</f>
        <v>11082.610436652925</v>
      </c>
      <c r="F11" s="2">
        <f>NPV(F9,$B$6:$V6)*(1+F9)</f>
        <v>9198.331454276798</v>
      </c>
      <c r="G11" s="2">
        <f>NPV(G9,$B$6:$V6)*(1+G9)</f>
        <v>7484.670299244556</v>
      </c>
      <c r="H11" s="2">
        <f>NPV(H9,$B$6:$V6)*(1+H9)</f>
        <v>5922.380407554325</v>
      </c>
    </row>
    <row r="12" ht="12.75" collapsed="1"/>
    <row r="13" ht="12.75">
      <c r="Y13" s="15"/>
    </row>
    <row r="24" spans="2:7" ht="12.75">
      <c r="B24" s="15">
        <f aca="true" t="shared" si="1" ref="B24:G24">C9*100</f>
        <v>2</v>
      </c>
      <c r="C24" s="15">
        <f t="shared" si="1"/>
        <v>4</v>
      </c>
      <c r="D24" s="15">
        <f t="shared" si="1"/>
        <v>6</v>
      </c>
      <c r="E24" s="15">
        <f t="shared" si="1"/>
        <v>8</v>
      </c>
      <c r="F24" s="15">
        <f t="shared" si="1"/>
        <v>10</v>
      </c>
      <c r="G24" s="15">
        <f t="shared" si="1"/>
        <v>12.000000000000002</v>
      </c>
    </row>
    <row r="32" ht="12.75">
      <c r="B32" s="10"/>
    </row>
    <row r="36" ht="12.75">
      <c r="A36" s="9"/>
    </row>
    <row r="52" spans="2:8" ht="12.75">
      <c r="B52" s="1"/>
      <c r="C52" s="8"/>
      <c r="D52" s="8"/>
      <c r="E52" s="8"/>
      <c r="F52" s="8"/>
      <c r="G52" s="8"/>
      <c r="H52" s="8"/>
    </row>
  </sheetData>
  <sheetProtection/>
  <mergeCells count="2">
    <mergeCell ref="B3:H3"/>
    <mergeCell ref="B8:H8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zoomScalePageLayoutView="0" workbookViewId="0" topLeftCell="A1">
      <selection activeCell="H4" sqref="H4"/>
    </sheetView>
  </sheetViews>
  <sheetFormatPr defaultColWidth="8.7109375" defaultRowHeight="12.75" outlineLevelCol="1"/>
  <cols>
    <col min="1" max="1" width="21.28125" style="0" customWidth="1"/>
    <col min="2" max="2" width="11.57421875" style="0" customWidth="1"/>
    <col min="3" max="5" width="8.421875" style="0" customWidth="1"/>
    <col min="6" max="6" width="8.7109375" style="0" customWidth="1"/>
    <col min="7" max="8" width="8.421875" style="0" customWidth="1"/>
    <col min="9" max="22" width="7.8515625" style="0" hidden="1" customWidth="1" outlineLevel="1"/>
    <col min="23" max="23" width="9.140625" style="0" customWidth="1" collapsed="1"/>
    <col min="24" max="28" width="8.7109375" style="0" customWidth="1"/>
    <col min="29" max="29" width="10.28125" style="0" customWidth="1"/>
    <col min="30" max="30" width="11.421875" style="0" customWidth="1"/>
    <col min="31" max="31" width="11.57421875" style="0" customWidth="1"/>
    <col min="32" max="32" width="10.7109375" style="0" customWidth="1"/>
  </cols>
  <sheetData>
    <row r="1" ht="21" customHeight="1">
      <c r="A1" s="16" t="s">
        <v>2</v>
      </c>
    </row>
    <row r="2" spans="2:22" ht="12.75">
      <c r="B2" s="69" t="s">
        <v>38</v>
      </c>
      <c r="C2" s="70" t="s">
        <v>40</v>
      </c>
      <c r="D2" s="70" t="s">
        <v>39</v>
      </c>
      <c r="E2" s="70" t="s">
        <v>41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2" ht="12.75">
      <c r="A3" s="17" t="s">
        <v>42</v>
      </c>
      <c r="B3" s="12">
        <v>-10</v>
      </c>
      <c r="C3" s="12">
        <v>-40</v>
      </c>
      <c r="D3" s="12">
        <f>-20</f>
        <v>-20</v>
      </c>
      <c r="E3" s="12">
        <v>-30</v>
      </c>
      <c r="F3" s="12"/>
      <c r="G3" s="12"/>
      <c r="H3" s="12"/>
      <c r="I3" s="20"/>
      <c r="J3" s="20"/>
      <c r="K3" s="20"/>
      <c r="W3" s="14"/>
      <c r="AC3" s="21"/>
      <c r="AF3" s="21"/>
    </row>
    <row r="4" spans="1:23" ht="12.75" customHeight="1">
      <c r="A4" s="22"/>
      <c r="B4" s="12"/>
      <c r="C4" s="12"/>
      <c r="D4" s="12"/>
      <c r="E4" s="12"/>
      <c r="F4" s="12"/>
      <c r="G4" s="12"/>
      <c r="H4" s="12"/>
      <c r="I4" s="20"/>
      <c r="J4" s="20"/>
      <c r="K4" s="20"/>
      <c r="W4" s="14"/>
    </row>
    <row r="5" spans="2:33" ht="12.75">
      <c r="B5" s="72" t="s">
        <v>1</v>
      </c>
      <c r="C5" s="72"/>
      <c r="D5" s="72"/>
      <c r="E5" s="72"/>
      <c r="F5" s="72"/>
      <c r="G5" s="72"/>
      <c r="H5" s="72"/>
      <c r="AC5" s="23"/>
      <c r="AF5" s="24"/>
      <c r="AG5" s="25"/>
    </row>
    <row r="6" spans="2:8" ht="12.75">
      <c r="B6" s="26">
        <f>C6-C6</f>
        <v>0</v>
      </c>
      <c r="C6" s="13">
        <v>0.01</v>
      </c>
      <c r="D6" s="27">
        <f>C6+$C$6</f>
        <v>0.02</v>
      </c>
      <c r="E6" s="27">
        <f>D6+$C$6</f>
        <v>0.03</v>
      </c>
      <c r="F6" s="27">
        <f>E6+$C$6</f>
        <v>0.04</v>
      </c>
      <c r="G6" s="27">
        <f>F6+$C$6</f>
        <v>0.05</v>
      </c>
      <c r="H6" s="27">
        <f>G6+$C$6</f>
        <v>0.060000000000000005</v>
      </c>
    </row>
    <row r="7" spans="1:9" ht="12.75">
      <c r="A7" s="17" t="s">
        <v>36</v>
      </c>
      <c r="B7" s="2">
        <f>NPV(B6,$B3:$V$3)*(1+B6)</f>
        <v>-100</v>
      </c>
      <c r="C7" s="2">
        <f>NPV(C6,$B3:$V$3)*(1+C6)</f>
        <v>-98.32758582200735</v>
      </c>
      <c r="D7" s="2">
        <f>NPV(D6,$B3:$V$3)*(1+D6)</f>
        <v>-96.70873193568086</v>
      </c>
      <c r="E7" s="2">
        <f>NPV(E6,$B3:$V$3)*(1+E6)</f>
        <v>-95.14111941958055</v>
      </c>
      <c r="F7" s="2">
        <f>NPV(F6,$B3:$V$3)*(1+F6)</f>
        <v>-93.62255348202093</v>
      </c>
      <c r="G7" s="2">
        <f>NPV(G6,$B3:$V$3)*(1+G6)</f>
        <v>-92.1509556203434</v>
      </c>
      <c r="H7" s="2">
        <f>NPV(H6,$B3:$V$3)*(1+H6)</f>
        <v>-90.72435634785761</v>
      </c>
      <c r="I7" s="3"/>
    </row>
    <row r="8" spans="1:8" ht="12.75">
      <c r="A8" s="17" t="s">
        <v>37</v>
      </c>
      <c r="B8" s="2">
        <f>B7*(1+B6)^3</f>
        <v>-100</v>
      </c>
      <c r="C8" s="2">
        <f aca="true" t="shared" si="0" ref="C8:H8">C7*(1+C6)^3</f>
        <v>-101.30700999999999</v>
      </c>
      <c r="D8" s="2">
        <f t="shared" si="0"/>
        <v>-102.62808000000001</v>
      </c>
      <c r="E8" s="2">
        <f t="shared" si="0"/>
        <v>-103.96327</v>
      </c>
      <c r="F8" s="2">
        <f t="shared" si="0"/>
        <v>-105.31264</v>
      </c>
      <c r="G8" s="2">
        <f t="shared" si="0"/>
        <v>-106.67625000000004</v>
      </c>
      <c r="H8" s="2">
        <f t="shared" si="0"/>
        <v>-108.05416000000001</v>
      </c>
    </row>
    <row r="9" spans="29:33" ht="12.75">
      <c r="AC9" s="21"/>
      <c r="AD9" s="25"/>
      <c r="AF9" s="28"/>
      <c r="AG9" s="25"/>
    </row>
    <row r="10" ht="12.75">
      <c r="Y10" s="15"/>
    </row>
    <row r="21" spans="2:7" ht="12.75">
      <c r="B21" s="15">
        <f aca="true" t="shared" si="1" ref="B21:G21">C6*100</f>
        <v>1</v>
      </c>
      <c r="C21" s="15">
        <f t="shared" si="1"/>
        <v>2</v>
      </c>
      <c r="D21" s="15">
        <f t="shared" si="1"/>
        <v>3</v>
      </c>
      <c r="E21" s="15">
        <f t="shared" si="1"/>
        <v>4</v>
      </c>
      <c r="F21" s="15">
        <f t="shared" si="1"/>
        <v>5</v>
      </c>
      <c r="G21" s="15">
        <f t="shared" si="1"/>
        <v>6.000000000000001</v>
      </c>
    </row>
    <row r="28" ht="12.75">
      <c r="AC28" s="1"/>
    </row>
    <row r="29" spans="2:31" ht="12.75">
      <c r="B29" s="10"/>
      <c r="AC29" s="29"/>
      <c r="AE29" s="30"/>
    </row>
    <row r="30" spans="28:31" ht="12.75">
      <c r="AB30" s="11"/>
      <c r="AE30" s="31"/>
    </row>
    <row r="31" spans="29:31" ht="12.75">
      <c r="AC31" s="29"/>
      <c r="AE31" s="30"/>
    </row>
    <row r="33" ht="12.75">
      <c r="A33" s="9"/>
    </row>
    <row r="37" ht="12.75">
      <c r="AE37" s="32"/>
    </row>
    <row r="49" spans="2:8" ht="12.75">
      <c r="B49" s="1"/>
      <c r="C49" s="8"/>
      <c r="D49" s="8"/>
      <c r="E49" s="8"/>
      <c r="F49" s="8"/>
      <c r="G49" s="8"/>
      <c r="H49" s="8"/>
    </row>
  </sheetData>
  <sheetProtection/>
  <mergeCells count="1">
    <mergeCell ref="B5:H5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B8" sqref="B8"/>
    </sheetView>
  </sheetViews>
  <sheetFormatPr defaultColWidth="8.7109375" defaultRowHeight="12.75"/>
  <cols>
    <col min="1" max="1" width="10.8515625" style="0" customWidth="1"/>
  </cols>
  <sheetData>
    <row r="1" ht="12.75">
      <c r="A1" s="16" t="s">
        <v>2</v>
      </c>
    </row>
    <row r="2" spans="2:8" ht="12.75">
      <c r="B2" s="72" t="s">
        <v>0</v>
      </c>
      <c r="C2" s="72"/>
      <c r="D2" s="72"/>
      <c r="E2" s="72"/>
      <c r="F2" s="72"/>
      <c r="G2" s="72"/>
      <c r="H2" s="72"/>
    </row>
    <row r="3" spans="2:12" ht="12.75">
      <c r="B3" s="11">
        <v>2020</v>
      </c>
      <c r="C3" s="16">
        <f aca="true" t="shared" si="0" ref="C3:L3">B3+1</f>
        <v>2021</v>
      </c>
      <c r="D3" s="16">
        <f t="shared" si="0"/>
        <v>2022</v>
      </c>
      <c r="E3" s="16">
        <f t="shared" si="0"/>
        <v>2023</v>
      </c>
      <c r="F3" s="16">
        <f t="shared" si="0"/>
        <v>2024</v>
      </c>
      <c r="G3" s="16">
        <f t="shared" si="0"/>
        <v>2025</v>
      </c>
      <c r="H3" s="16">
        <f t="shared" si="0"/>
        <v>2026</v>
      </c>
      <c r="I3" s="16">
        <f t="shared" si="0"/>
        <v>2027</v>
      </c>
      <c r="J3" s="16">
        <f t="shared" si="0"/>
        <v>2028</v>
      </c>
      <c r="K3" s="16">
        <f t="shared" si="0"/>
        <v>2029</v>
      </c>
      <c r="L3" s="16">
        <f t="shared" si="0"/>
        <v>2030</v>
      </c>
    </row>
    <row r="4" spans="1:12" ht="12.75">
      <c r="A4" s="16" t="s">
        <v>6</v>
      </c>
      <c r="B4" s="12">
        <v>-1000</v>
      </c>
      <c r="C4" s="12">
        <v>0</v>
      </c>
      <c r="D4" s="20">
        <f>C4</f>
        <v>0</v>
      </c>
      <c r="E4" s="20">
        <f aca="true" t="shared" si="1" ref="E4:K4">D4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33">
        <f>-B4</f>
        <v>1000</v>
      </c>
    </row>
    <row r="5" spans="2:11" ht="12.75">
      <c r="B5" s="12"/>
      <c r="C5" s="12"/>
      <c r="D5" s="12"/>
      <c r="E5" s="12"/>
      <c r="F5" s="12"/>
      <c r="G5" s="12"/>
      <c r="H5" s="12"/>
      <c r="I5" s="20"/>
      <c r="J5" s="20"/>
      <c r="K5" s="20"/>
    </row>
    <row r="7" spans="2:8" ht="12.75">
      <c r="B7" s="72" t="s">
        <v>1</v>
      </c>
      <c r="C7" s="72"/>
      <c r="D7" s="72"/>
      <c r="E7" s="72"/>
      <c r="F7" s="72"/>
      <c r="G7" s="72"/>
      <c r="H7" s="72"/>
    </row>
    <row r="8" spans="2:8" ht="12.75">
      <c r="B8" s="13">
        <v>0</v>
      </c>
      <c r="C8" s="13">
        <v>0.03</v>
      </c>
      <c r="D8" s="26">
        <f>$C$8+C8</f>
        <v>0.06</v>
      </c>
      <c r="E8" s="26">
        <f>$C$8+D8</f>
        <v>0.09</v>
      </c>
      <c r="F8" s="26">
        <f>$C$8+E8</f>
        <v>0.12</v>
      </c>
      <c r="G8" s="26">
        <f>$C$8+F8</f>
        <v>0.15</v>
      </c>
      <c r="H8" s="26">
        <f>$C$8+G8</f>
        <v>0.18</v>
      </c>
    </row>
    <row r="9" spans="1:9" ht="12.75">
      <c r="A9" s="16" t="s">
        <v>4</v>
      </c>
      <c r="B9" s="2">
        <f>NPV(B8,$B4:$L$5)*(1+B8)</f>
        <v>0</v>
      </c>
      <c r="C9" s="2">
        <f>NPV(C8,$B4:$L$5)*(1+C8)</f>
        <v>-255.90608510327502</v>
      </c>
      <c r="D9" s="2">
        <f>NPV(D8,$B4:$L$5)*(1+D8)</f>
        <v>-441.60522308488214</v>
      </c>
      <c r="E9" s="2">
        <f>NPV(E8,$B4:$L$5)*(1+E8)</f>
        <v>-577.5891931043111</v>
      </c>
      <c r="F9" s="2">
        <f>NPV(F8,$B4:$L$5)*(1+F8)</f>
        <v>-678.0267634093041</v>
      </c>
      <c r="G9" s="2">
        <f>NPV(G8,$B4:$L$5)*(1+G8)</f>
        <v>-752.8152938781342</v>
      </c>
      <c r="H9" s="2">
        <f>NPV(H8,$B4:$L$5)*(1+H8)</f>
        <v>-808.9355330863941</v>
      </c>
      <c r="I9" s="3"/>
    </row>
    <row r="10" spans="2:8" ht="12.75">
      <c r="B10" s="2"/>
      <c r="C10" s="2"/>
      <c r="D10" s="2"/>
      <c r="E10" s="2"/>
      <c r="F10" s="2"/>
      <c r="G10" s="2"/>
      <c r="H10" s="2"/>
    </row>
    <row r="23" spans="3:8" ht="12.75">
      <c r="C23" s="15">
        <f aca="true" t="shared" si="2" ref="C23:H23">C8*100</f>
        <v>3</v>
      </c>
      <c r="D23" s="15">
        <f t="shared" si="2"/>
        <v>6</v>
      </c>
      <c r="E23" s="15">
        <f t="shared" si="2"/>
        <v>9</v>
      </c>
      <c r="F23" s="15">
        <f t="shared" si="2"/>
        <v>12</v>
      </c>
      <c r="G23" s="15">
        <f t="shared" si="2"/>
        <v>15</v>
      </c>
      <c r="H23" s="15">
        <f t="shared" si="2"/>
        <v>18</v>
      </c>
    </row>
    <row r="31" ht="12.75">
      <c r="B31" s="10"/>
    </row>
  </sheetData>
  <sheetProtection/>
  <mergeCells count="2">
    <mergeCell ref="B2:H2"/>
    <mergeCell ref="B7:H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6">
      <selection activeCell="B7" sqref="B7"/>
    </sheetView>
  </sheetViews>
  <sheetFormatPr defaultColWidth="9.140625" defaultRowHeight="12.75"/>
  <cols>
    <col min="1" max="1" width="21.7109375" style="50" bestFit="1" customWidth="1"/>
    <col min="2" max="16384" width="9.140625" style="50" customWidth="1"/>
  </cols>
  <sheetData>
    <row r="1" spans="1:3" ht="15">
      <c r="A1" s="50" t="s">
        <v>20</v>
      </c>
      <c r="B1" s="50" t="s">
        <v>21</v>
      </c>
      <c r="C1" s="50" t="s">
        <v>22</v>
      </c>
    </row>
    <row r="2" spans="1:3" ht="15">
      <c r="A2" s="50" t="s">
        <v>23</v>
      </c>
      <c r="B2" s="51">
        <v>9850</v>
      </c>
      <c r="C2" s="52">
        <v>120000</v>
      </c>
    </row>
    <row r="3" spans="1:3" ht="15">
      <c r="A3" s="50" t="s">
        <v>24</v>
      </c>
      <c r="B3" s="53">
        <v>240</v>
      </c>
      <c r="C3" s="52">
        <v>2500</v>
      </c>
    </row>
    <row r="5" spans="1:2" ht="15">
      <c r="A5" s="50" t="s">
        <v>25</v>
      </c>
      <c r="B5" s="54">
        <f>RATE((C2/C3)-1,B3,-B2+B3)</f>
        <v>0.00687972094288828</v>
      </c>
    </row>
    <row r="6" spans="1:2" ht="15">
      <c r="A6" s="50" t="s">
        <v>26</v>
      </c>
      <c r="B6" s="53">
        <v>15</v>
      </c>
    </row>
    <row r="7" spans="1:2" ht="15">
      <c r="A7" s="50" t="s">
        <v>27</v>
      </c>
      <c r="B7" s="55">
        <f>(1+B5)^B6-1</f>
        <v>0.10831678521144839</v>
      </c>
    </row>
    <row r="8" ht="15">
      <c r="B8" s="55"/>
    </row>
    <row r="9" spans="2:11" ht="15">
      <c r="B9" s="73" t="s">
        <v>26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15">
      <c r="B10" s="53">
        <v>5</v>
      </c>
      <c r="C10" s="50">
        <f>B10+$B$10</f>
        <v>10</v>
      </c>
      <c r="D10" s="50">
        <f aca="true" t="shared" si="0" ref="D10:J10">C10+$B$10</f>
        <v>15</v>
      </c>
      <c r="E10" s="50">
        <f t="shared" si="0"/>
        <v>20</v>
      </c>
      <c r="F10" s="50">
        <f t="shared" si="0"/>
        <v>25</v>
      </c>
      <c r="G10" s="50">
        <f t="shared" si="0"/>
        <v>30</v>
      </c>
      <c r="H10" s="50">
        <f t="shared" si="0"/>
        <v>35</v>
      </c>
      <c r="I10" s="50">
        <f t="shared" si="0"/>
        <v>40</v>
      </c>
      <c r="J10" s="50">
        <f t="shared" si="0"/>
        <v>45</v>
      </c>
      <c r="K10" s="50">
        <f>J10+$B$10</f>
        <v>50</v>
      </c>
    </row>
    <row r="11" spans="1:11" ht="15">
      <c r="A11" s="50" t="str">
        <f>A7</f>
        <v>Årlig internrente</v>
      </c>
      <c r="B11" s="56">
        <f>(1+$B$5)^B10-1</f>
        <v>0.034875177743749486</v>
      </c>
      <c r="C11" s="56">
        <f aca="true" t="shared" si="1" ref="C11:K11">(1+$B$5)^C10-1</f>
        <v>0.07096663351015686</v>
      </c>
      <c r="D11" s="56">
        <f t="shared" si="1"/>
        <v>0.10831678521144839</v>
      </c>
      <c r="E11" s="56">
        <f t="shared" si="1"/>
        <v>0.14696953009207858</v>
      </c>
      <c r="F11" s="56">
        <f t="shared" si="1"/>
        <v>0.1869702963207045</v>
      </c>
      <c r="G11" s="56">
        <f t="shared" si="1"/>
        <v>0.22836609638144</v>
      </c>
      <c r="H11" s="56">
        <f t="shared" si="1"/>
        <v>0.27120558232713843</v>
      </c>
      <c r="I11" s="56">
        <f t="shared" si="1"/>
        <v>0.3155391029596437</v>
      </c>
      <c r="J11" s="56">
        <f t="shared" si="1"/>
        <v>0.36141876300421405</v>
      </c>
      <c r="K11" s="56">
        <f t="shared" si="1"/>
        <v>0.4088984843476611</v>
      </c>
    </row>
  </sheetData>
  <sheetProtection/>
  <mergeCells count="1">
    <mergeCell ref="B9:K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140" zoomScaleNormal="140" zoomScalePageLayoutView="0" workbookViewId="0" topLeftCell="A1">
      <selection activeCell="I27" sqref="I27"/>
    </sheetView>
  </sheetViews>
  <sheetFormatPr defaultColWidth="8.7109375" defaultRowHeight="12.75"/>
  <cols>
    <col min="1" max="1" width="18.28125" style="0" customWidth="1"/>
  </cols>
  <sheetData>
    <row r="1" spans="2:4" ht="12.75">
      <c r="B1">
        <v>0</v>
      </c>
      <c r="C1">
        <v>8</v>
      </c>
      <c r="D1">
        <v>60</v>
      </c>
    </row>
    <row r="2" spans="1:4" ht="12.75">
      <c r="A2" t="s">
        <v>30</v>
      </c>
      <c r="B2">
        <v>0</v>
      </c>
      <c r="C2" s="57" t="s">
        <v>28</v>
      </c>
      <c r="D2">
        <v>0</v>
      </c>
    </row>
    <row r="3" spans="1:4" ht="12.75">
      <c r="A3" t="s">
        <v>31</v>
      </c>
      <c r="B3">
        <v>0</v>
      </c>
      <c r="C3">
        <v>0</v>
      </c>
      <c r="D3" s="58" t="s">
        <v>29</v>
      </c>
    </row>
    <row r="4" spans="1:4" ht="12.75">
      <c r="A4" t="s">
        <v>7</v>
      </c>
      <c r="B4">
        <v>0</v>
      </c>
      <c r="C4" s="58" t="str">
        <f>C2</f>
        <v>-0,97''</v>
      </c>
      <c r="D4" s="58" t="str">
        <f>D3</f>
        <v>1''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110" zoomScaleNormal="110" zoomScalePageLayoutView="0" workbookViewId="0" topLeftCell="A4">
      <selection activeCell="I17" sqref="I17"/>
    </sheetView>
  </sheetViews>
  <sheetFormatPr defaultColWidth="11.421875" defaultRowHeight="12.75" outlineLevelRow="1"/>
  <cols>
    <col min="1" max="1" width="18.57421875" style="34" customWidth="1"/>
    <col min="2" max="2" width="9.00390625" style="34" customWidth="1"/>
    <col min="3" max="7" width="10.28125" style="34" customWidth="1"/>
    <col min="8" max="8" width="14.421875" style="34" customWidth="1"/>
    <col min="9" max="11" width="9.28125" style="34" bestFit="1" customWidth="1"/>
    <col min="12" max="12" width="22.8515625" style="34" customWidth="1"/>
    <col min="13" max="13" width="25.57421875" style="34" customWidth="1"/>
    <col min="14" max="14" width="9.28125" style="34" bestFit="1" customWidth="1"/>
    <col min="15" max="16384" width="11.421875" style="34" customWidth="1"/>
  </cols>
  <sheetData>
    <row r="1" ht="36.75" customHeight="1" outlineLevel="1">
      <c r="A1" s="34" t="s">
        <v>2</v>
      </c>
    </row>
    <row r="2" spans="1:14" ht="15" outlineLevel="1">
      <c r="A2" s="36" t="s">
        <v>8</v>
      </c>
      <c r="B2" s="37">
        <v>500000</v>
      </c>
      <c r="H2" s="36"/>
      <c r="I2" s="61"/>
      <c r="J2" s="61"/>
      <c r="K2" s="61"/>
      <c r="L2" s="61"/>
      <c r="M2" s="61"/>
      <c r="N2" s="61"/>
    </row>
    <row r="3" spans="1:14" ht="15" outlineLevel="1">
      <c r="A3" s="34" t="s">
        <v>9</v>
      </c>
      <c r="B3" s="40">
        <v>0.3</v>
      </c>
      <c r="I3" s="59"/>
      <c r="J3" s="60"/>
      <c r="K3" s="59"/>
      <c r="L3" s="59"/>
      <c r="M3" s="59"/>
      <c r="N3" s="59"/>
    </row>
    <row r="4" spans="2:14" ht="15" outlineLevel="1">
      <c r="B4" s="40"/>
      <c r="C4" s="74" t="s">
        <v>10</v>
      </c>
      <c r="D4" s="74"/>
      <c r="E4" s="74"/>
      <c r="F4" s="74"/>
      <c r="G4" s="74"/>
      <c r="I4" s="59"/>
      <c r="J4" s="60"/>
      <c r="K4" s="59"/>
      <c r="L4" s="59"/>
      <c r="M4" s="59"/>
      <c r="N4" s="59"/>
    </row>
    <row r="5" spans="3:7" ht="15" outlineLevel="1"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7" ht="15" outlineLevel="1">
      <c r="A6" s="34" t="s">
        <v>15</v>
      </c>
      <c r="C6" s="44">
        <f>B2*B3</f>
        <v>150000</v>
      </c>
      <c r="G6" s="44">
        <f>-C6</f>
        <v>-150000</v>
      </c>
    </row>
    <row r="7" spans="1:7" ht="15" outlineLevel="1">
      <c r="A7" s="34" t="s">
        <v>16</v>
      </c>
      <c r="B7" s="45">
        <v>0.0025</v>
      </c>
      <c r="D7" s="34">
        <f>-B2*B7</f>
        <v>-1250</v>
      </c>
      <c r="E7" s="34">
        <f aca="true" t="shared" si="0" ref="E7:G8">D7</f>
        <v>-1250</v>
      </c>
      <c r="F7" s="34">
        <f t="shared" si="0"/>
        <v>-1250</v>
      </c>
      <c r="G7" s="34">
        <f t="shared" si="0"/>
        <v>-1250</v>
      </c>
    </row>
    <row r="8" spans="1:7" ht="15" outlineLevel="1">
      <c r="A8" s="36" t="s">
        <v>17</v>
      </c>
      <c r="B8" s="45">
        <v>0.06</v>
      </c>
      <c r="D8" s="46">
        <f>-C6*B8/4</f>
        <v>-2250</v>
      </c>
      <c r="E8" s="46">
        <f t="shared" si="0"/>
        <v>-2250</v>
      </c>
      <c r="F8" s="46">
        <f t="shared" si="0"/>
        <v>-2250</v>
      </c>
      <c r="G8" s="46">
        <f t="shared" si="0"/>
        <v>-2250</v>
      </c>
    </row>
    <row r="9" spans="1:7" ht="15" outlineLevel="1">
      <c r="A9" s="34" t="s">
        <v>6</v>
      </c>
      <c r="C9" s="47">
        <f>SUM(C6:C8)</f>
        <v>150000</v>
      </c>
      <c r="D9" s="47">
        <f>SUM(D6:D8)</f>
        <v>-3500</v>
      </c>
      <c r="E9" s="47">
        <f>SUM(E6:E8)</f>
        <v>-3500</v>
      </c>
      <c r="F9" s="47">
        <f>SUM(F6:F8)</f>
        <v>-3500</v>
      </c>
      <c r="G9" s="47">
        <f>SUM(G6:G8)</f>
        <v>-153500</v>
      </c>
    </row>
    <row r="10" spans="1:3" ht="15" outlineLevel="1">
      <c r="A10" s="36" t="s">
        <v>18</v>
      </c>
      <c r="C10" s="59">
        <f>IRR(C9:G9)</f>
        <v>0.02333333333350973</v>
      </c>
    </row>
    <row r="11" spans="1:3" ht="15" outlineLevel="1">
      <c r="A11" s="36" t="s">
        <v>19</v>
      </c>
      <c r="C11" s="68">
        <f>(1+C10)^4-1</f>
        <v>0.0966511112353241</v>
      </c>
    </row>
    <row r="13" spans="2:7" ht="15">
      <c r="B13" s="74" t="s">
        <v>35</v>
      </c>
      <c r="C13" s="74"/>
      <c r="D13" s="74"/>
      <c r="E13" s="74"/>
      <c r="F13" s="74"/>
      <c r="G13" s="74"/>
    </row>
    <row r="14" spans="1:7" ht="15">
      <c r="A14" s="62"/>
      <c r="B14" s="62">
        <v>10</v>
      </c>
      <c r="C14" s="62">
        <v>30</v>
      </c>
      <c r="D14" s="62">
        <v>50</v>
      </c>
      <c r="E14" s="62">
        <v>70</v>
      </c>
      <c r="F14" s="62">
        <v>90</v>
      </c>
      <c r="G14" s="62">
        <v>100</v>
      </c>
    </row>
    <row r="15" spans="1:7" ht="15.75" thickBot="1">
      <c r="A15" s="63" t="s">
        <v>32</v>
      </c>
      <c r="B15" s="67">
        <f>0.16986*100</f>
        <v>16.986</v>
      </c>
      <c r="C15" s="67">
        <f>0.09665*100</f>
        <v>9.665</v>
      </c>
      <c r="D15" s="67">
        <f>0.08243*100</f>
        <v>8.243</v>
      </c>
      <c r="E15" s="67">
        <f>0.07638*100</f>
        <v>7.638</v>
      </c>
      <c r="F15" s="67">
        <f>0.07303*100</f>
        <v>7.303</v>
      </c>
      <c r="G15" s="67">
        <f>0.07186*100</f>
        <v>7.185999999999999</v>
      </c>
    </row>
    <row r="16" ht="15.75" thickTop="1"/>
    <row r="17" spans="2:7" ht="15">
      <c r="B17" s="64"/>
      <c r="C17" s="64"/>
      <c r="D17" s="64"/>
      <c r="E17" s="64"/>
      <c r="F17" s="64"/>
      <c r="G17" s="64"/>
    </row>
    <row r="18" spans="2:7" ht="15">
      <c r="B18" s="65"/>
      <c r="C18" s="66"/>
      <c r="D18" s="66"/>
      <c r="E18" s="66"/>
      <c r="F18" s="66"/>
      <c r="G18" s="66"/>
    </row>
  </sheetData>
  <sheetProtection/>
  <mergeCells count="2">
    <mergeCell ref="C4:G4"/>
    <mergeCell ref="B13:G13"/>
  </mergeCells>
  <printOptions gridLines="1" heading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="120" zoomScaleNormal="120" zoomScalePageLayoutView="0" workbookViewId="0" topLeftCell="A7">
      <selection activeCell="J26" sqref="J26"/>
    </sheetView>
  </sheetViews>
  <sheetFormatPr defaultColWidth="8.7109375" defaultRowHeight="12.75"/>
  <sheetData>
    <row r="1" spans="2:6" ht="12.75">
      <c r="B1" s="72" t="s">
        <v>34</v>
      </c>
      <c r="C1" s="72"/>
      <c r="D1" s="72"/>
      <c r="E1" s="72"/>
      <c r="F1" s="72"/>
    </row>
    <row r="2" spans="2:6" ht="12.75">
      <c r="B2">
        <v>1</v>
      </c>
      <c r="C2">
        <v>2</v>
      </c>
      <c r="D2">
        <v>3</v>
      </c>
      <c r="E2">
        <v>4</v>
      </c>
      <c r="F2">
        <v>5</v>
      </c>
    </row>
    <row r="3" spans="1:6" ht="12.75">
      <c r="A3" t="s">
        <v>4</v>
      </c>
      <c r="B3">
        <v>-27</v>
      </c>
      <c r="C3">
        <v>95</v>
      </c>
      <c r="D3">
        <v>148</v>
      </c>
      <c r="E3">
        <v>154</v>
      </c>
      <c r="F3">
        <v>142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 outlineLevelRow="1"/>
  <cols>
    <col min="1" max="1" width="28.00390625" style="35" customWidth="1"/>
    <col min="2" max="2" width="9.00390625" style="35" customWidth="1"/>
    <col min="3" max="7" width="10.28125" style="35" customWidth="1"/>
    <col min="8" max="8" width="14.421875" style="35" customWidth="1"/>
    <col min="9" max="14" width="9.28125" style="35" bestFit="1" customWidth="1"/>
    <col min="15" max="16384" width="11.421875" style="35" customWidth="1"/>
  </cols>
  <sheetData>
    <row r="1" spans="1:7" ht="15" customHeight="1" outlineLevel="1">
      <c r="A1" s="34" t="s">
        <v>2</v>
      </c>
      <c r="B1" s="34"/>
      <c r="C1" s="34"/>
      <c r="D1" s="34"/>
      <c r="E1" s="34"/>
      <c r="F1" s="34"/>
      <c r="G1" s="34"/>
    </row>
    <row r="2" spans="1:14" ht="1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>
      <c r="A3" s="34" t="s">
        <v>9</v>
      </c>
      <c r="B3" s="40">
        <v>0.5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7" ht="1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7" ht="15">
      <c r="A6" s="34" t="s">
        <v>15</v>
      </c>
      <c r="B6" s="34"/>
      <c r="C6" s="44">
        <f>B2*B3</f>
        <v>250000</v>
      </c>
      <c r="D6" s="34"/>
      <c r="E6" s="34"/>
      <c r="F6" s="34"/>
      <c r="G6" s="44">
        <f>-C6</f>
        <v>-250000</v>
      </c>
    </row>
    <row r="7" spans="1:7" ht="15">
      <c r="A7" s="34" t="s">
        <v>16</v>
      </c>
      <c r="B7" s="45">
        <v>0.0025</v>
      </c>
      <c r="C7" s="34"/>
      <c r="D7" s="34">
        <f>-B2*B7</f>
        <v>-1250</v>
      </c>
      <c r="E7" s="34">
        <f aca="true" t="shared" si="0" ref="E7:G8">D7</f>
        <v>-1250</v>
      </c>
      <c r="F7" s="34">
        <f t="shared" si="0"/>
        <v>-1250</v>
      </c>
      <c r="G7" s="34">
        <f t="shared" si="0"/>
        <v>-1250</v>
      </c>
    </row>
    <row r="8" spans="1:7" ht="15">
      <c r="A8" s="36" t="s">
        <v>17</v>
      </c>
      <c r="B8" s="45">
        <v>0.06</v>
      </c>
      <c r="C8" s="34"/>
      <c r="D8" s="46">
        <f>-C6*B8/4</f>
        <v>-3750</v>
      </c>
      <c r="E8" s="46">
        <f t="shared" si="0"/>
        <v>-3750</v>
      </c>
      <c r="F8" s="46">
        <f t="shared" si="0"/>
        <v>-3750</v>
      </c>
      <c r="G8" s="46">
        <f t="shared" si="0"/>
        <v>-3750</v>
      </c>
    </row>
    <row r="9" spans="1:7" ht="15">
      <c r="A9" s="34" t="s">
        <v>6</v>
      </c>
      <c r="B9" s="34"/>
      <c r="C9" s="47">
        <f>SUM(C6:C8)</f>
        <v>250000</v>
      </c>
      <c r="D9" s="47">
        <f>SUM(D6:D8)</f>
        <v>-5000</v>
      </c>
      <c r="E9" s="47">
        <f>SUM(E6:E8)</f>
        <v>-5000</v>
      </c>
      <c r="F9" s="47">
        <f>SUM(F6:F8)</f>
        <v>-5000</v>
      </c>
      <c r="G9" s="47">
        <f>SUM(G6:G8)</f>
        <v>-255000</v>
      </c>
    </row>
    <row r="10" spans="1:7" ht="15">
      <c r="A10" s="36" t="s">
        <v>18</v>
      </c>
      <c r="B10" s="34"/>
      <c r="C10" s="48">
        <f>IRR(C9:G9)</f>
        <v>0.020000000000000018</v>
      </c>
      <c r="D10" s="34"/>
      <c r="E10" s="34"/>
      <c r="F10" s="34"/>
      <c r="G10" s="34"/>
    </row>
    <row r="11" spans="1:7" ht="15">
      <c r="A11" s="36" t="s">
        <v>19</v>
      </c>
      <c r="B11" s="34"/>
      <c r="C11" s="49">
        <f>(1+C10)^4-1</f>
        <v>0.08243215999999998</v>
      </c>
      <c r="D11" s="34"/>
      <c r="E11" s="34"/>
      <c r="F11" s="34"/>
      <c r="G11" s="34"/>
    </row>
  </sheetData>
  <sheetProtection/>
  <mergeCells count="1">
    <mergeCell ref="C4:G4"/>
  </mergeCells>
  <printOptions gridLines="1" heading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="110" zoomScaleNormal="110" zoomScalePageLayoutView="0" workbookViewId="0" topLeftCell="A15">
      <selection activeCell="C15" sqref="C15"/>
    </sheetView>
  </sheetViews>
  <sheetFormatPr defaultColWidth="11.421875" defaultRowHeight="12.75" outlineLevelRow="1"/>
  <cols>
    <col min="1" max="1" width="28.00390625" style="35" customWidth="1"/>
    <col min="2" max="2" width="9.00390625" style="35" customWidth="1"/>
    <col min="3" max="7" width="10.28125" style="35" customWidth="1"/>
    <col min="8" max="8" width="14.421875" style="35" customWidth="1"/>
    <col min="9" max="14" width="9.28125" style="35" bestFit="1" customWidth="1"/>
    <col min="15" max="16384" width="11.421875" style="35" customWidth="1"/>
  </cols>
  <sheetData>
    <row r="1" spans="1:7" ht="36.75" customHeight="1" hidden="1" outlineLevel="1">
      <c r="A1" s="34" t="s">
        <v>2</v>
      </c>
      <c r="B1" s="34"/>
      <c r="C1" s="34"/>
      <c r="D1" s="34"/>
      <c r="E1" s="34"/>
      <c r="F1" s="34"/>
      <c r="G1" s="34"/>
    </row>
    <row r="2" spans="1:14" ht="15" hidden="1" outlineLevel="1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hidden="1" outlineLevel="1">
      <c r="A3" s="34" t="s">
        <v>9</v>
      </c>
      <c r="B3" s="40">
        <v>1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hidden="1" outlineLevel="1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7" ht="15" hidden="1" outlineLevel="1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7" ht="15" hidden="1" outlineLevel="1">
      <c r="A6" s="34" t="s">
        <v>15</v>
      </c>
      <c r="B6" s="34"/>
      <c r="C6" s="44">
        <f>B2*B3</f>
        <v>500000</v>
      </c>
      <c r="D6" s="34"/>
      <c r="E6" s="34"/>
      <c r="F6" s="34"/>
      <c r="G6" s="44">
        <f>-C6</f>
        <v>-500000</v>
      </c>
    </row>
    <row r="7" spans="1:7" ht="15" hidden="1" outlineLevel="1">
      <c r="A7" s="34" t="s">
        <v>16</v>
      </c>
      <c r="B7" s="45">
        <v>0.0025</v>
      </c>
      <c r="C7" s="34"/>
      <c r="D7" s="34">
        <f>-B2*B7</f>
        <v>-1250</v>
      </c>
      <c r="E7" s="34">
        <f aca="true" t="shared" si="0" ref="E7:G8">D7</f>
        <v>-1250</v>
      </c>
      <c r="F7" s="34">
        <f t="shared" si="0"/>
        <v>-1250</v>
      </c>
      <c r="G7" s="34">
        <f t="shared" si="0"/>
        <v>-1250</v>
      </c>
    </row>
    <row r="8" spans="1:7" ht="15" hidden="1" outlineLevel="1">
      <c r="A8" s="36" t="s">
        <v>17</v>
      </c>
      <c r="B8" s="45">
        <v>0.06</v>
      </c>
      <c r="C8" s="34"/>
      <c r="D8" s="46">
        <f>-C6*B8/4</f>
        <v>-7500</v>
      </c>
      <c r="E8" s="46">
        <f t="shared" si="0"/>
        <v>-7500</v>
      </c>
      <c r="F8" s="46">
        <f t="shared" si="0"/>
        <v>-7500</v>
      </c>
      <c r="G8" s="46">
        <f t="shared" si="0"/>
        <v>-7500</v>
      </c>
    </row>
    <row r="9" spans="1:7" ht="15" hidden="1" outlineLevel="1">
      <c r="A9" s="34" t="s">
        <v>6</v>
      </c>
      <c r="B9" s="34"/>
      <c r="C9" s="47">
        <f>SUM(C6:C8)</f>
        <v>500000</v>
      </c>
      <c r="D9" s="47">
        <f>SUM(D6:D8)</f>
        <v>-8750</v>
      </c>
      <c r="E9" s="47">
        <f>SUM(E6:E8)</f>
        <v>-8750</v>
      </c>
      <c r="F9" s="47">
        <f>SUM(F6:F8)</f>
        <v>-8750</v>
      </c>
      <c r="G9" s="47">
        <f>SUM(G6:G8)</f>
        <v>-508750</v>
      </c>
    </row>
    <row r="10" spans="1:7" ht="15" hidden="1" outlineLevel="1">
      <c r="A10" s="36" t="s">
        <v>18</v>
      </c>
      <c r="B10" s="34"/>
      <c r="C10" s="59">
        <f>IRR(C9:G9)</f>
        <v>0.01750000000000007</v>
      </c>
      <c r="D10" s="34"/>
      <c r="E10" s="34"/>
      <c r="F10" s="34"/>
      <c r="G10" s="34"/>
    </row>
    <row r="11" spans="1:7" ht="15" hidden="1" outlineLevel="1">
      <c r="A11" s="36" t="s">
        <v>19</v>
      </c>
      <c r="B11" s="34"/>
      <c r="C11" s="60">
        <f>(1+C10)^4-1</f>
        <v>0.07185903128906279</v>
      </c>
      <c r="D11" s="34"/>
      <c r="E11" s="34"/>
      <c r="F11" s="34"/>
      <c r="G11" s="34"/>
    </row>
    <row r="12" ht="12.75" collapsed="1"/>
    <row r="13" spans="2:7" ht="12.75">
      <c r="B13" s="75" t="s">
        <v>33</v>
      </c>
      <c r="C13" s="75"/>
      <c r="D13" s="75"/>
      <c r="E13" s="75"/>
      <c r="F13" s="75"/>
      <c r="G13" s="75"/>
    </row>
    <row r="14" spans="2:7" ht="12.75">
      <c r="B14" s="39">
        <v>0.1</v>
      </c>
      <c r="C14" s="39">
        <v>0.3</v>
      </c>
      <c r="D14" s="39">
        <v>0.5</v>
      </c>
      <c r="E14" s="39">
        <v>0.7</v>
      </c>
      <c r="F14" s="39">
        <v>0.9</v>
      </c>
      <c r="G14" s="39">
        <v>1</v>
      </c>
    </row>
    <row r="15" spans="1:7" ht="12.75">
      <c r="A15" s="35" t="s">
        <v>32</v>
      </c>
      <c r="B15" s="39">
        <v>0.17</v>
      </c>
      <c r="C15" s="41">
        <v>0.097</v>
      </c>
      <c r="D15" s="41">
        <v>0.082</v>
      </c>
      <c r="E15" s="41">
        <v>0.076</v>
      </c>
      <c r="F15" s="41">
        <v>0.073</v>
      </c>
      <c r="G15" s="41">
        <v>0.072</v>
      </c>
    </row>
  </sheetData>
  <sheetProtection/>
  <mergeCells count="2">
    <mergeCell ref="C4:G4"/>
    <mergeCell ref="B13:G13"/>
  </mergeCells>
  <printOptions gridLines="1" headings="1"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Handelshøyskole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Malgorzata Golinska</cp:lastModifiedBy>
  <dcterms:created xsi:type="dcterms:W3CDTF">2008-07-03T08:04:46Z</dcterms:created>
  <dcterms:modified xsi:type="dcterms:W3CDTF">2019-09-14T15:06:13Z</dcterms:modified>
  <cp:category/>
  <cp:version/>
  <cp:contentType/>
  <cp:contentStatus/>
</cp:coreProperties>
</file>