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
    </mc:Choice>
  </mc:AlternateContent>
  <xr:revisionPtr revIDLastSave="0" documentId="8_{8467D7E9-10E0-439D-89C0-EA7F124BA6D3}" xr6:coauthVersionLast="45" xr6:coauthVersionMax="45" xr10:uidLastSave="{00000000-0000-0000-0000-000000000000}"/>
  <bookViews>
    <workbookView xWindow="29850" yWindow="75" windowWidth="23910" windowHeight="15405" xr2:uid="{00000000-000D-0000-FFFF-FFFF00000000}"/>
  </bookViews>
  <sheets>
    <sheet name="Fane 1" sheetId="10"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 i="10" l="1"/>
  <c r="K7" i="10"/>
  <c r="J7" i="10"/>
  <c r="I7" i="10"/>
  <c r="K6" i="10"/>
  <c r="J6" i="10"/>
  <c r="I6" i="10"/>
  <c r="K5" i="10"/>
  <c r="J5" i="10"/>
  <c r="I5" i="10"/>
  <c r="C35" i="10"/>
  <c r="E15" i="10" l="1"/>
  <c r="C8" i="10"/>
  <c r="A51" i="10"/>
  <c r="E36" i="10"/>
  <c r="C44" i="10"/>
  <c r="D44" i="10"/>
  <c r="C55" i="10"/>
  <c r="A50" i="10"/>
  <c r="B41" i="10"/>
  <c r="C41" i="10" s="1"/>
  <c r="D41" i="10" s="1"/>
  <c r="E41" i="10" s="1"/>
  <c r="K12" i="10"/>
  <c r="E35" i="10"/>
  <c r="D36" i="10" s="1"/>
  <c r="D35" i="10"/>
  <c r="C26" i="10"/>
  <c r="C27" i="10"/>
  <c r="C28" i="10"/>
  <c r="B37" i="10"/>
  <c r="H11" i="10" s="1"/>
  <c r="B36" i="10"/>
  <c r="I8" i="10"/>
  <c r="B8" i="10"/>
  <c r="H12" i="10"/>
  <c r="C66" i="10"/>
  <c r="A53" i="10"/>
  <c r="A52" i="10"/>
  <c r="B53" i="10"/>
  <c r="C54" i="10" s="1"/>
  <c r="B47" i="10"/>
  <c r="C6" i="10"/>
  <c r="C7" i="10" s="1"/>
  <c r="B34" i="10"/>
  <c r="H4" i="10" s="1"/>
  <c r="E18" i="10"/>
  <c r="E17" i="10"/>
  <c r="E16" i="10"/>
  <c r="D11" i="10"/>
  <c r="E11" i="10" s="1"/>
  <c r="E66" i="10" s="1"/>
  <c r="D66" i="10"/>
  <c r="B45" i="10"/>
  <c r="C46" i="10" s="1"/>
  <c r="B55" i="10"/>
  <c r="B49" i="10"/>
  <c r="B57" i="10" s="1"/>
  <c r="C57" i="10" s="1"/>
  <c r="D57" i="10" s="1"/>
  <c r="E57" i="10" s="1"/>
  <c r="C34" i="10" l="1"/>
  <c r="B58" i="10"/>
  <c r="H16" i="10" s="1"/>
  <c r="H13" i="10"/>
  <c r="H15" i="10" s="1"/>
  <c r="H19" i="10" s="1"/>
  <c r="H20" i="10" s="1"/>
  <c r="C52" i="10"/>
  <c r="C53" i="10" s="1"/>
  <c r="D54" i="10" s="1"/>
  <c r="C59" i="10"/>
  <c r="I17" i="10" s="1"/>
  <c r="I18" i="10" s="1"/>
  <c r="E22" i="10"/>
  <c r="J9" i="10" s="1"/>
  <c r="C67" i="10"/>
  <c r="C68" i="10" s="1"/>
  <c r="D67" i="10" s="1"/>
  <c r="D55" i="10"/>
  <c r="C47" i="10"/>
  <c r="C58" i="10" s="1"/>
  <c r="C45" i="10"/>
  <c r="C49" i="10"/>
  <c r="D49" i="10" s="1"/>
  <c r="E49" i="10" s="1"/>
  <c r="E37" i="10"/>
  <c r="K11" i="10" s="1"/>
  <c r="K8" i="10"/>
  <c r="D37" i="10"/>
  <c r="J11" i="10" s="1"/>
  <c r="C37" i="10"/>
  <c r="I11" i="10" s="1"/>
  <c r="C36" i="10"/>
  <c r="J8" i="10"/>
  <c r="C60" i="10" l="1"/>
  <c r="I16" i="10" s="1"/>
  <c r="I4" i="10"/>
  <c r="D34" i="10"/>
  <c r="I9" i="10"/>
  <c r="I14" i="10" s="1"/>
  <c r="K9" i="10"/>
  <c r="K13" i="10" s="1"/>
  <c r="C69" i="10"/>
  <c r="D46" i="10"/>
  <c r="D45" i="10"/>
  <c r="D52" i="10"/>
  <c r="D68" i="10"/>
  <c r="E67" i="10" s="1"/>
  <c r="J13" i="10"/>
  <c r="I13" i="10" l="1"/>
  <c r="E34" i="10"/>
  <c r="K4" i="10" s="1"/>
  <c r="J4" i="10"/>
  <c r="D69" i="10"/>
  <c r="J14" i="10"/>
  <c r="J15" i="10" s="1"/>
  <c r="I15" i="10"/>
  <c r="I19" i="10" s="1"/>
  <c r="I20" i="10" s="1"/>
  <c r="E68" i="10"/>
  <c r="E69" i="10"/>
  <c r="D53" i="10"/>
  <c r="D60" i="10"/>
  <c r="J16" i="10" s="1"/>
  <c r="E44" i="10"/>
  <c r="E45" i="10"/>
  <c r="E46" i="10"/>
  <c r="D59" i="10"/>
  <c r="J17" i="10" s="1"/>
  <c r="J18" i="10" s="1"/>
  <c r="D47" i="10"/>
  <c r="D58" i="10" s="1"/>
  <c r="J19" i="10" l="1"/>
  <c r="J20" i="10" s="1"/>
  <c r="K14" i="10"/>
  <c r="K15" i="10" s="1"/>
  <c r="E47" i="10"/>
  <c r="E52" i="10"/>
  <c r="E54" i="10"/>
  <c r="E59" i="10" s="1"/>
  <c r="K17" i="10" s="1"/>
  <c r="K18" i="10" s="1"/>
  <c r="E55" i="10" l="1"/>
  <c r="E58" i="10"/>
  <c r="E60" i="10"/>
  <c r="K16" i="10" s="1"/>
  <c r="K19" i="10"/>
  <c r="K20" i="10" s="1"/>
  <c r="E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Regneark for budsjettering av kontantstrømmer for et prosjekt med tre års levetid. 
Fet font angir inngangsverdi, dvs. data du må legge inn. Vanlig font betyr utgangsverdi, dvs. beregnede tall.
Rød trekant i en celle angir at det ligger en kommentar til innholdet i cellen. Denne kommentaren kan du lese ved å klikke på cellen.</t>
        </r>
        <r>
          <rPr>
            <sz val="9"/>
            <color indexed="81"/>
            <rFont val="Tahoma"/>
            <family val="2"/>
          </rPr>
          <t xml:space="preserve">
</t>
        </r>
      </text>
    </comment>
    <comment ref="B3" authorId="0" shapeId="0" xr:uid="{00000000-0006-0000-0000-000002000000}">
      <text>
        <r>
          <rPr>
            <sz val="9"/>
            <color indexed="81"/>
            <rFont val="Tahoma"/>
            <family val="2"/>
          </rPr>
          <t xml:space="preserve">Årlig prisendring. Det er forutsatt at alle priser endrer seg med denne satsen.
</t>
        </r>
      </text>
    </comment>
    <comment ref="C11" authorId="0" shapeId="0" xr:uid="{00000000-0006-0000-0000-000003000000}">
      <text>
        <r>
          <rPr>
            <sz val="9"/>
            <color indexed="81"/>
            <rFont val="Tahoma"/>
            <family val="2"/>
          </rPr>
          <t xml:space="preserve">Første driftsår. Årstallene deretter fylles ut automatisk, både i denne linjen og i de andre oppstillingene i regnearket. 
</t>
        </r>
      </text>
    </comment>
    <comment ref="D14" authorId="0" shapeId="0" xr:uid="{00000000-0006-0000-0000-000004000000}">
      <text>
        <r>
          <rPr>
            <sz val="9"/>
            <color indexed="81"/>
            <rFont val="Tahoma"/>
            <family val="2"/>
          </rPr>
          <t xml:space="preserve">Som angitt i cellen nedenfor:
Her må prisene oppgis i kroner.
</t>
        </r>
      </text>
    </comment>
    <comment ref="B25" authorId="0" shapeId="0" xr:uid="{00000000-0006-0000-0000-000005000000}">
      <text>
        <r>
          <rPr>
            <sz val="9"/>
            <color indexed="81"/>
            <rFont val="Tahoma"/>
            <family val="2"/>
          </rPr>
          <t xml:space="preserve">Alle investeringsbeløp  legges inn i 1 000 kroner pr. enhet
</t>
        </r>
      </text>
    </comment>
    <comment ref="B28" authorId="0" shapeId="0" xr:uid="{00000000-0006-0000-0000-000006000000}">
      <text>
        <r>
          <rPr>
            <sz val="9"/>
            <color indexed="81"/>
            <rFont val="Tahoma"/>
            <family val="2"/>
          </rPr>
          <t xml:space="preserve">Restverdien angis i kroner med kjøpekraft målt i første driftsår.
</t>
        </r>
      </text>
    </comment>
    <comment ref="B32" authorId="0" shapeId="0" xr:uid="{00000000-0006-0000-0000-000007000000}">
      <text>
        <r>
          <rPr>
            <sz val="9"/>
            <color indexed="81"/>
            <rFont val="Tahoma"/>
            <family val="2"/>
          </rPr>
          <t>Arbeidskapital i prosent av omsetning</t>
        </r>
      </text>
    </comment>
    <comment ref="A39" authorId="0" shapeId="0" xr:uid="{00000000-0006-0000-0000-000008000000}">
      <text>
        <r>
          <rPr>
            <sz val="9"/>
            <color indexed="81"/>
            <rFont val="Tahoma"/>
            <family val="2"/>
          </rPr>
          <t>Det kan legges inn både et serielån og et annuitetslån, begge med etterskuddsbetaling
Alle beløp i 1 000 kroner</t>
        </r>
      </text>
    </comment>
    <comment ref="B42" authorId="0" shapeId="0" xr:uid="{00000000-0006-0000-0000-000009000000}">
      <text>
        <r>
          <rPr>
            <sz val="9"/>
            <color indexed="81"/>
            <rFont val="Tahoma"/>
            <family val="2"/>
          </rPr>
          <t xml:space="preserve"> Lånerente pr. år
</t>
        </r>
      </text>
    </comment>
    <comment ref="B43" authorId="0" shapeId="0" xr:uid="{00000000-0006-0000-0000-00000A000000}">
      <text>
        <r>
          <rPr>
            <sz val="9"/>
            <color indexed="81"/>
            <rFont val="Tahoma"/>
            <family val="2"/>
          </rPr>
          <t>Initielt lånebeløp, 1 000 kroner</t>
        </r>
      </text>
    </comment>
    <comment ref="B50" authorId="0" shapeId="0" xr:uid="{00000000-0006-0000-0000-00000B000000}">
      <text>
        <r>
          <rPr>
            <sz val="9"/>
            <color indexed="81"/>
            <rFont val="Tahoma"/>
            <family val="2"/>
          </rPr>
          <t xml:space="preserve">Lånerente pr. år
</t>
        </r>
      </text>
    </comment>
    <comment ref="B51" authorId="0" shapeId="0" xr:uid="{00000000-0006-0000-0000-00000C000000}">
      <text>
        <r>
          <rPr>
            <sz val="9"/>
            <color indexed="81"/>
            <rFont val="Tahoma"/>
            <family val="2"/>
          </rPr>
          <t xml:space="preserve">Initielt lånebeløp, 1 000 kroner
</t>
        </r>
      </text>
    </comment>
    <comment ref="B63" authorId="0" shapeId="0" xr:uid="{00000000-0006-0000-0000-00000D000000}">
      <text>
        <r>
          <rPr>
            <sz val="9"/>
            <color indexed="81"/>
            <rFont val="Tahoma"/>
            <family val="2"/>
          </rPr>
          <t xml:space="preserve"> Gjennomsnittlig sats for skattemessig avskrivning av samlet anleggsinvestering 
</t>
        </r>
      </text>
    </comment>
    <comment ref="B64" authorId="0" shapeId="0" xr:uid="{00000000-0006-0000-0000-00000E000000}">
      <text>
        <r>
          <rPr>
            <sz val="9"/>
            <color indexed="81"/>
            <rFont val="Tahoma"/>
            <family val="2"/>
          </rPr>
          <t xml:space="preserve">Sats for selskapsskatt
</t>
        </r>
      </text>
    </comment>
  </commentList>
</comments>
</file>

<file path=xl/sharedStrings.xml><?xml version="1.0" encoding="utf-8"?>
<sst xmlns="http://schemas.openxmlformats.org/spreadsheetml/2006/main" count="87" uniqueCount="77">
  <si>
    <t>Omsetning</t>
  </si>
  <si>
    <t>Arbeidskapitalprosent</t>
  </si>
  <si>
    <t>År</t>
  </si>
  <si>
    <t>Salgspris</t>
  </si>
  <si>
    <t>Råmaterialer</t>
  </si>
  <si>
    <t>Produksjonslønn</t>
  </si>
  <si>
    <t>Dekningsbidrag</t>
  </si>
  <si>
    <t>Faste utbetalinger</t>
  </si>
  <si>
    <t>Investering</t>
  </si>
  <si>
    <t xml:space="preserve">     Arbeidskapital</t>
  </si>
  <si>
    <t xml:space="preserve">     Anleggskapital/restverdi</t>
  </si>
  <si>
    <t>c. Faste utbetalinger</t>
  </si>
  <si>
    <t>Antall</t>
  </si>
  <si>
    <t>Enhet</t>
  </si>
  <si>
    <t>Lønn</t>
  </si>
  <si>
    <t>årsverk</t>
  </si>
  <si>
    <t>Husleie</t>
  </si>
  <si>
    <r>
      <t>m</t>
    </r>
    <r>
      <rPr>
        <vertAlign val="superscript"/>
        <sz val="11"/>
        <rFont val="Times New Roman"/>
        <family val="1"/>
      </rPr>
      <t>2</t>
    </r>
  </si>
  <si>
    <t>kWh</t>
  </si>
  <si>
    <t>Forsikringer</t>
  </si>
  <si>
    <t>Markedsføring og salg</t>
  </si>
  <si>
    <t>Diverse</t>
  </si>
  <si>
    <t>Sum faste utbetalinger</t>
  </si>
  <si>
    <t>Maskiner</t>
  </si>
  <si>
    <t>Inventar</t>
  </si>
  <si>
    <t>Restverdi</t>
  </si>
  <si>
    <t>Beholdning arbeidskapital</t>
  </si>
  <si>
    <t>Investering, arbeidskapital</t>
  </si>
  <si>
    <t>Lånebeløp</t>
  </si>
  <si>
    <t>Nominell rentesats</t>
  </si>
  <si>
    <t>Avdrag</t>
  </si>
  <si>
    <t>Restgjeld</t>
  </si>
  <si>
    <t>Renter</t>
  </si>
  <si>
    <t>Saldosats</t>
  </si>
  <si>
    <t>Skatt</t>
  </si>
  <si>
    <t>Bokført verdi før avskrivning</t>
  </si>
  <si>
    <t>Avskrivning</t>
  </si>
  <si>
    <t>Skattesats</t>
  </si>
  <si>
    <t>Bokført verdi etter avskrivning</t>
  </si>
  <si>
    <t>Kontantstrøm til egenkapitalen etter skatt</t>
  </si>
  <si>
    <t>Renter før skatt</t>
  </si>
  <si>
    <t>Kontantstrøm til totalkapitalen etter skatt</t>
  </si>
  <si>
    <t>Kontantstrøm til egenkapitalen før skatt</t>
  </si>
  <si>
    <t>FORUTSETNINGER</t>
  </si>
  <si>
    <t>Råvarer</t>
  </si>
  <si>
    <t>d1. Anleggskapital</t>
  </si>
  <si>
    <t>d2. Arbeidskapital</t>
  </si>
  <si>
    <t>e. Finansierering</t>
  </si>
  <si>
    <t>Salgvolum, enheter</t>
  </si>
  <si>
    <t>Kontantstrøm til totalkapitalen før skatt</t>
  </si>
  <si>
    <t>f. Skatt</t>
  </si>
  <si>
    <t>Låneopptak/avdrag</t>
  </si>
  <si>
    <t>Spart skatt renter</t>
  </si>
  <si>
    <t>AS Eksempel</t>
  </si>
  <si>
    <t>a. Produktkalkyle</t>
  </si>
  <si>
    <t xml:space="preserve">Pris </t>
  </si>
  <si>
    <t>Utbetaling</t>
  </si>
  <si>
    <t>Prisendring, pr. år</t>
  </si>
  <si>
    <t>Kontantstrøm serielån</t>
  </si>
  <si>
    <t>Kontantstrøm annuitetslån</t>
  </si>
  <si>
    <t>Les dette</t>
  </si>
  <si>
    <t>Samlet kontantstrøm lån</t>
  </si>
  <si>
    <t>Samlede renter</t>
  </si>
  <si>
    <t>Samlede avdrag</t>
  </si>
  <si>
    <t xml:space="preserve"> </t>
  </si>
  <si>
    <t>Alle beløp i</t>
  </si>
  <si>
    <t>KONTANTSTRØMMER</t>
  </si>
  <si>
    <t xml:space="preserve">Råmaterialer </t>
  </si>
  <si>
    <t xml:space="preserve">Dekningsbidrag </t>
  </si>
  <si>
    <t>b. Salgsbudsjett</t>
  </si>
  <si>
    <t>Samlet</t>
  </si>
  <si>
    <t>Alle beløp nedenfor er i 1000 kroner</t>
  </si>
  <si>
    <t>1 000 kr/enhet</t>
  </si>
  <si>
    <t>kr/enhet</t>
  </si>
  <si>
    <t>(kr/enhet)</t>
  </si>
  <si>
    <t>e1. Serielån</t>
  </si>
  <si>
    <t>e2. Annuitetslån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</si>
</sst>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_(* #,##0.00_);_(* \(#,##0.00\);_(* &quot;-&quot;??_);_(@_)"/>
    <numFmt numFmtId="166" formatCode="#,##0.0000"/>
    <numFmt numFmtId="167" formatCode="#,##0.000000"/>
  </numFmts>
  <fonts count="12" x14ac:knownFonts="1">
    <font>
      <sz val="10"/>
      <name val="Arial"/>
    </font>
    <font>
      <sz val="10"/>
      <name val="Arial"/>
      <family val="2"/>
    </font>
    <font>
      <sz val="10"/>
      <name val="Arial"/>
      <family val="2"/>
    </font>
    <font>
      <b/>
      <sz val="11"/>
      <name val="Times New Roman"/>
      <family val="1"/>
    </font>
    <font>
      <sz val="11"/>
      <name val="Times New Roman"/>
      <family val="1"/>
    </font>
    <font>
      <vertAlign val="superscript"/>
      <sz val="11"/>
      <name val="Times New Roman"/>
      <family val="1"/>
    </font>
    <font>
      <sz val="11"/>
      <color indexed="10"/>
      <name val="Times New Roman"/>
      <family val="1"/>
    </font>
    <font>
      <sz val="9"/>
      <color indexed="81"/>
      <name val="Tahoma"/>
      <family val="2"/>
    </font>
    <font>
      <sz val="11"/>
      <color theme="1"/>
      <name val="Calibri"/>
      <family val="2"/>
      <scheme val="minor"/>
    </font>
    <font>
      <sz val="11"/>
      <color rgb="FFFF0000"/>
      <name val="Times New Roman"/>
      <family val="1"/>
    </font>
    <font>
      <b/>
      <sz val="11"/>
      <color rgb="FF7030A0"/>
      <name val="Times New Roman"/>
      <family val="1"/>
    </font>
    <font>
      <sz val="11"/>
      <color indexed="8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43" fontId="8"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9" fontId="2" fillId="0" borderId="0" applyFont="0" applyFill="0" applyBorder="0" applyAlignment="0" applyProtection="0"/>
  </cellStyleXfs>
  <cellXfs count="65">
    <xf numFmtId="0" fontId="0" fillId="0" borderId="0" xfId="0"/>
    <xf numFmtId="0" fontId="3" fillId="0" borderId="0" xfId="4" applyFont="1"/>
    <xf numFmtId="0" fontId="4" fillId="0" borderId="0" xfId="4" applyFont="1"/>
    <xf numFmtId="0" fontId="4" fillId="0" borderId="0" xfId="4" quotePrefix="1" applyFont="1" applyAlignment="1">
      <alignment horizontal="left"/>
    </xf>
    <xf numFmtId="3" fontId="3" fillId="0" borderId="0" xfId="4" applyNumberFormat="1" applyFont="1"/>
    <xf numFmtId="3" fontId="4" fillId="0" borderId="0" xfId="4" applyNumberFormat="1" applyFont="1"/>
    <xf numFmtId="0" fontId="4" fillId="0" borderId="0" xfId="4" applyFont="1" applyAlignment="1">
      <alignment horizontal="right"/>
    </xf>
    <xf numFmtId="0" fontId="4" fillId="0" borderId="0" xfId="4" quotePrefix="1" applyFont="1" applyAlignment="1">
      <alignment horizontal="right"/>
    </xf>
    <xf numFmtId="3" fontId="4" fillId="0" borderId="0" xfId="4" applyNumberFormat="1" applyFont="1" applyAlignment="1">
      <alignment horizontal="right"/>
    </xf>
    <xf numFmtId="3" fontId="4" fillId="0" borderId="0" xfId="4" quotePrefix="1" applyNumberFormat="1" applyFont="1" applyAlignment="1">
      <alignment horizontal="right"/>
    </xf>
    <xf numFmtId="9" fontId="3" fillId="0" borderId="0" xfId="4" applyNumberFormat="1" applyFont="1"/>
    <xf numFmtId="3" fontId="4" fillId="0" borderId="1" xfId="4" applyNumberFormat="1" applyFont="1" applyBorder="1" applyAlignment="1">
      <alignment horizontal="right"/>
    </xf>
    <xf numFmtId="3" fontId="4" fillId="0" borderId="1" xfId="4" applyNumberFormat="1" applyFont="1" applyBorder="1" applyAlignment="1">
      <alignment horizontal="left"/>
    </xf>
    <xf numFmtId="9" fontId="4" fillId="0" borderId="0" xfId="4" applyNumberFormat="1" applyFont="1"/>
    <xf numFmtId="0" fontId="3" fillId="0" borderId="0" xfId="4" applyFont="1" applyAlignment="1">
      <alignment horizontal="center"/>
    </xf>
    <xf numFmtId="0" fontId="4" fillId="0" borderId="0" xfId="5" applyFont="1"/>
    <xf numFmtId="3" fontId="4" fillId="0" borderId="0" xfId="5" applyNumberFormat="1" applyFont="1"/>
    <xf numFmtId="1" fontId="4" fillId="0" borderId="0" xfId="5" applyNumberFormat="1" applyFont="1"/>
    <xf numFmtId="0" fontId="9" fillId="0" borderId="0" xfId="4" quotePrefix="1" applyFont="1" applyAlignment="1">
      <alignment horizontal="left"/>
    </xf>
    <xf numFmtId="0" fontId="9" fillId="0" borderId="0" xfId="4" applyFont="1"/>
    <xf numFmtId="164" fontId="4" fillId="0" borderId="0" xfId="4" applyNumberFormat="1" applyFont="1"/>
    <xf numFmtId="0" fontId="4" fillId="0" borderId="0" xfId="4" applyFont="1" applyAlignment="1">
      <alignment horizontal="left"/>
    </xf>
    <xf numFmtId="3" fontId="4" fillId="0" borderId="0" xfId="0" applyNumberFormat="1" applyFont="1"/>
    <xf numFmtId="166" fontId="4" fillId="0" borderId="0" xfId="4" applyNumberFormat="1" applyFont="1"/>
    <xf numFmtId="167" fontId="4" fillId="0" borderId="0" xfId="4" applyNumberFormat="1" applyFont="1"/>
    <xf numFmtId="0" fontId="6" fillId="0" borderId="0" xfId="4" applyFont="1"/>
    <xf numFmtId="0" fontId="4" fillId="0" borderId="0" xfId="0" applyFont="1"/>
    <xf numFmtId="9" fontId="3" fillId="0" borderId="0" xfId="0" applyNumberFormat="1" applyFont="1"/>
    <xf numFmtId="3" fontId="4" fillId="0" borderId="0" xfId="2" applyNumberFormat="1" applyFont="1"/>
    <xf numFmtId="3" fontId="9" fillId="0" borderId="1" xfId="5" applyNumberFormat="1" applyFont="1" applyFill="1" applyBorder="1" applyAlignment="1">
      <alignment horizontal="left"/>
    </xf>
    <xf numFmtId="1" fontId="4" fillId="0" borderId="1" xfId="5" applyNumberFormat="1" applyFont="1" applyFill="1" applyBorder="1" applyAlignment="1">
      <alignment horizontal="right"/>
    </xf>
    <xf numFmtId="0" fontId="4" fillId="0" borderId="0" xfId="5" applyFont="1" applyFill="1"/>
    <xf numFmtId="9" fontId="3" fillId="0" borderId="0" xfId="6" applyFont="1" applyFill="1" applyBorder="1" applyAlignment="1">
      <alignment horizontal="right"/>
    </xf>
    <xf numFmtId="1" fontId="4" fillId="0" borderId="0" xfId="5" applyNumberFormat="1" applyFont="1" applyFill="1" applyBorder="1" applyAlignment="1">
      <alignment horizontal="right"/>
    </xf>
    <xf numFmtId="3" fontId="3" fillId="0" borderId="0" xfId="5" applyNumberFormat="1" applyFont="1" applyFill="1"/>
    <xf numFmtId="3" fontId="4" fillId="0" borderId="0" xfId="5" applyNumberFormat="1" applyFont="1" applyFill="1"/>
    <xf numFmtId="164" fontId="4" fillId="0" borderId="0" xfId="1" applyNumberFormat="1" applyFont="1" applyFill="1"/>
    <xf numFmtId="0" fontId="4" fillId="0" borderId="1" xfId="4" quotePrefix="1" applyFont="1" applyBorder="1" applyAlignment="1">
      <alignment horizontal="left"/>
    </xf>
    <xf numFmtId="3" fontId="4" fillId="0" borderId="1" xfId="4" applyNumberFormat="1" applyFont="1" applyBorder="1"/>
    <xf numFmtId="3" fontId="4" fillId="0" borderId="1" xfId="5" applyNumberFormat="1" applyFont="1" applyFill="1" applyBorder="1"/>
    <xf numFmtId="0" fontId="4" fillId="0" borderId="1" xfId="4" applyFont="1" applyBorder="1"/>
    <xf numFmtId="0" fontId="4" fillId="0" borderId="1" xfId="5" applyFont="1" applyBorder="1"/>
    <xf numFmtId="164" fontId="4" fillId="0" borderId="1" xfId="1" applyNumberFormat="1" applyFont="1" applyBorder="1"/>
    <xf numFmtId="0" fontId="4" fillId="0" borderId="0" xfId="5" applyFont="1" applyBorder="1"/>
    <xf numFmtId="164" fontId="4" fillId="0" borderId="0" xfId="1" applyNumberFormat="1" applyFont="1" applyBorder="1"/>
    <xf numFmtId="1" fontId="4" fillId="0" borderId="1" xfId="4" applyNumberFormat="1" applyFont="1" applyBorder="1" applyAlignment="1">
      <alignment horizontal="right"/>
    </xf>
    <xf numFmtId="0" fontId="4" fillId="0" borderId="1" xfId="0" applyFont="1" applyBorder="1"/>
    <xf numFmtId="3" fontId="4" fillId="0" borderId="1" xfId="0" applyNumberFormat="1" applyFont="1" applyBorder="1"/>
    <xf numFmtId="164" fontId="4" fillId="0" borderId="1" xfId="4" applyNumberFormat="1" applyFont="1" applyBorder="1"/>
    <xf numFmtId="0" fontId="4" fillId="0" borderId="0" xfId="4" applyFont="1" applyFill="1"/>
    <xf numFmtId="1" fontId="4" fillId="0" borderId="1" xfId="4" applyNumberFormat="1" applyFont="1" applyFill="1" applyBorder="1" applyAlignment="1">
      <alignment horizontal="right"/>
    </xf>
    <xf numFmtId="3" fontId="3" fillId="0" borderId="1" xfId="4" applyNumberFormat="1" applyFont="1" applyBorder="1"/>
    <xf numFmtId="0" fontId="3" fillId="0" borderId="1" xfId="4" applyFont="1" applyBorder="1"/>
    <xf numFmtId="0" fontId="4" fillId="0" borderId="1" xfId="5" applyFont="1" applyFill="1" applyBorder="1"/>
    <xf numFmtId="0" fontId="10" fillId="0" borderId="0" xfId="4" applyFont="1"/>
    <xf numFmtId="0" fontId="10" fillId="0" borderId="0" xfId="4" quotePrefix="1" applyFont="1" applyAlignment="1">
      <alignment horizontal="right"/>
    </xf>
    <xf numFmtId="0" fontId="9" fillId="0" borderId="1" xfId="4" applyFont="1" applyBorder="1"/>
    <xf numFmtId="0" fontId="4" fillId="0" borderId="0" xfId="4" applyFont="1" applyFill="1" applyAlignment="1">
      <alignment horizontal="right"/>
    </xf>
    <xf numFmtId="9" fontId="3" fillId="0" borderId="0" xfId="4" applyNumberFormat="1" applyFont="1" applyAlignment="1">
      <alignment horizontal="right"/>
    </xf>
    <xf numFmtId="0" fontId="4" fillId="0" borderId="0" xfId="4" applyFont="1" applyAlignment="1">
      <alignment horizontal="center"/>
    </xf>
    <xf numFmtId="0" fontId="4" fillId="0" borderId="0" xfId="0" applyFont="1" applyAlignment="1">
      <alignment horizontal="center"/>
    </xf>
    <xf numFmtId="0" fontId="4" fillId="0" borderId="0" xfId="4" applyFont="1" applyAlignment="1">
      <alignment horizontal="center"/>
    </xf>
    <xf numFmtId="0" fontId="3" fillId="0" borderId="0" xfId="4" applyFont="1" applyAlignment="1">
      <alignment horizontal="center"/>
    </xf>
    <xf numFmtId="0" fontId="4" fillId="0" borderId="0" xfId="5" applyFont="1" applyFill="1" applyBorder="1" applyAlignment="1">
      <alignment horizontal="center"/>
    </xf>
    <xf numFmtId="0" fontId="4" fillId="0" borderId="0" xfId="5" applyFont="1" applyFill="1" applyAlignment="1">
      <alignment horizontal="center"/>
    </xf>
  </cellXfs>
  <cellStyles count="8">
    <cellStyle name="Comma 2" xfId="2" xr:uid="{00000000-0005-0000-0000-000001000000}"/>
    <cellStyle name="Comma 3" xfId="3" xr:uid="{00000000-0005-0000-0000-000002000000}"/>
    <cellStyle name="Komma" xfId="1" builtinId="3"/>
    <cellStyle name="Normal" xfId="0" builtinId="0"/>
    <cellStyle name="Normal 2" xfId="4" xr:uid="{00000000-0005-0000-0000-000004000000}"/>
    <cellStyle name="Normal 2 2" xfId="5" xr:uid="{00000000-0005-0000-0000-000005000000}"/>
    <cellStyle name="Percent 2" xfId="7" xr:uid="{00000000-0005-0000-0000-000007000000}"/>
    <cellStyle name="Pros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zoomScaleNormal="100" workbookViewId="0">
      <selection activeCell="M21" sqref="M21"/>
    </sheetView>
  </sheetViews>
  <sheetFormatPr baseColWidth="10" defaultColWidth="11.42578125" defaultRowHeight="15" x14ac:dyDescent="0.25"/>
  <cols>
    <col min="1" max="1" width="30.140625" style="2" customWidth="1"/>
    <col min="2" max="2" width="11.42578125" style="2" customWidth="1"/>
    <col min="3" max="3" width="13.28515625" style="2" customWidth="1"/>
    <col min="4" max="4" width="9.42578125" style="2" customWidth="1"/>
    <col min="5" max="5" width="11.42578125" style="2" customWidth="1"/>
    <col min="6" max="6" width="4.140625" style="2" customWidth="1"/>
    <col min="7" max="7" width="39.42578125" style="2" customWidth="1"/>
    <col min="8" max="8" width="10.5703125" style="2" customWidth="1"/>
    <col min="9" max="9" width="11.5703125" style="2" customWidth="1"/>
    <col min="10" max="10" width="10.7109375" style="2" bestFit="1" customWidth="1"/>
    <col min="11" max="11" width="10.28515625" style="2" bestFit="1" customWidth="1"/>
    <col min="12" max="16384" width="11.42578125" style="2"/>
  </cols>
  <sheetData>
    <row r="1" spans="1:11" x14ac:dyDescent="0.25">
      <c r="A1" s="1" t="s">
        <v>60</v>
      </c>
      <c r="B1" s="54"/>
      <c r="C1" s="62" t="s">
        <v>53</v>
      </c>
      <c r="D1" s="62"/>
      <c r="E1" s="62"/>
      <c r="F1" s="62"/>
      <c r="G1" s="62"/>
    </row>
    <row r="2" spans="1:11" ht="17.25" customHeight="1" x14ac:dyDescent="0.25">
      <c r="A2" s="21" t="s">
        <v>43</v>
      </c>
      <c r="B2" s="14"/>
      <c r="C2" s="14"/>
      <c r="D2" s="14"/>
      <c r="E2" s="14"/>
      <c r="F2" s="14"/>
      <c r="G2" s="49" t="s">
        <v>66</v>
      </c>
      <c r="H2" s="59" t="s">
        <v>65</v>
      </c>
      <c r="I2" s="21" t="str">
        <f>C25</f>
        <v>1 000 kr/enhet</v>
      </c>
      <c r="J2" s="59"/>
      <c r="K2" s="59"/>
    </row>
    <row r="3" spans="1:11" ht="17.25" customHeight="1" x14ac:dyDescent="0.25">
      <c r="A3" s="21" t="s">
        <v>57</v>
      </c>
      <c r="B3" s="58">
        <v>0.02</v>
      </c>
      <c r="C3" s="14"/>
      <c r="D3" s="14"/>
      <c r="E3" s="14"/>
      <c r="F3" s="14"/>
      <c r="H3" s="61" t="s">
        <v>2</v>
      </c>
      <c r="I3" s="61"/>
      <c r="J3" s="61"/>
      <c r="K3" s="61"/>
    </row>
    <row r="4" spans="1:11" x14ac:dyDescent="0.25">
      <c r="A4" s="18" t="s">
        <v>54</v>
      </c>
      <c r="G4" s="12" t="s">
        <v>64</v>
      </c>
      <c r="H4" s="50">
        <f>B34</f>
        <v>2018</v>
      </c>
      <c r="I4" s="50">
        <f>C34</f>
        <v>2019</v>
      </c>
      <c r="J4" s="50">
        <f>D34</f>
        <v>2020</v>
      </c>
      <c r="K4" s="50">
        <f>E34</f>
        <v>2021</v>
      </c>
    </row>
    <row r="5" spans="1:11" x14ac:dyDescent="0.25">
      <c r="A5" s="2" t="s">
        <v>3</v>
      </c>
      <c r="B5" s="4">
        <v>12000</v>
      </c>
      <c r="C5" s="6" t="s">
        <v>73</v>
      </c>
      <c r="E5" s="1"/>
      <c r="G5" s="2" t="s">
        <v>0</v>
      </c>
      <c r="H5" s="5"/>
      <c r="I5" s="5">
        <f>$B5*C$12/1000</f>
        <v>12000</v>
      </c>
      <c r="J5" s="5">
        <f>$B5*D$12*(1+$B$3)/1000</f>
        <v>23256</v>
      </c>
      <c r="K5" s="5">
        <f>$B5*E$12*(1+$B$3)^2/1000</f>
        <v>9987.84</v>
      </c>
    </row>
    <row r="6" spans="1:11" x14ac:dyDescent="0.25">
      <c r="A6" s="3" t="s">
        <v>67</v>
      </c>
      <c r="B6" s="4">
        <v>-5500</v>
      </c>
      <c r="C6" s="6" t="str">
        <f>C5</f>
        <v>kr/enhet</v>
      </c>
      <c r="E6" s="1"/>
      <c r="G6" s="2" t="s">
        <v>4</v>
      </c>
      <c r="H6" s="5"/>
      <c r="I6" s="5">
        <f>$B6*C$12/1000</f>
        <v>-5500</v>
      </c>
      <c r="J6" s="5">
        <f>$B6*D$12*(1+$B$3)/1000</f>
        <v>-10659</v>
      </c>
      <c r="K6" s="5">
        <f>$B6*E$12*(1+$B$3)^2/1000</f>
        <v>-4577.76</v>
      </c>
    </row>
    <row r="7" spans="1:11" x14ac:dyDescent="0.25">
      <c r="A7" s="2" t="s">
        <v>5</v>
      </c>
      <c r="B7" s="4">
        <v>-1700</v>
      </c>
      <c r="C7" s="6" t="str">
        <f>C6</f>
        <v>kr/enhet</v>
      </c>
      <c r="E7" s="1"/>
      <c r="G7" s="2" t="s">
        <v>5</v>
      </c>
      <c r="H7" s="5"/>
      <c r="I7" s="5">
        <f>$B7*C$12/1000</f>
        <v>-1700</v>
      </c>
      <c r="J7" s="5">
        <f>$B7*D$12*(1+$B$3)/1000</f>
        <v>-3294.6</v>
      </c>
      <c r="K7" s="5">
        <f>$B7*E$12*(1+$B$3)^2/1000</f>
        <v>-1414.944</v>
      </c>
    </row>
    <row r="8" spans="1:11" x14ac:dyDescent="0.25">
      <c r="A8" s="3" t="s">
        <v>68</v>
      </c>
      <c r="B8" s="5">
        <f>SUM(B5:B7)</f>
        <v>4800</v>
      </c>
      <c r="C8" s="57" t="str">
        <f>C5</f>
        <v>kr/enhet</v>
      </c>
      <c r="D8" s="49"/>
      <c r="G8" s="2" t="s">
        <v>6</v>
      </c>
      <c r="H8" s="5"/>
      <c r="I8" s="5">
        <f>SUM(I5:I7)</f>
        <v>4800</v>
      </c>
      <c r="J8" s="5">
        <f>SUM(J5:J7)</f>
        <v>9302.4</v>
      </c>
      <c r="K8" s="5">
        <f>SUM(K5:K7)</f>
        <v>3995.136</v>
      </c>
    </row>
    <row r="9" spans="1:11" x14ac:dyDescent="0.25">
      <c r="F9" s="1"/>
      <c r="G9" s="2" t="s">
        <v>7</v>
      </c>
      <c r="H9" s="5"/>
      <c r="I9" s="5">
        <f>$E$22</f>
        <v>-3055</v>
      </c>
      <c r="J9" s="5">
        <f>$E$22*(1+B3)</f>
        <v>-3116.1</v>
      </c>
      <c r="K9" s="5">
        <f>$E$22*(1+B3)^2</f>
        <v>-3178.422</v>
      </c>
    </row>
    <row r="10" spans="1:11" x14ac:dyDescent="0.25">
      <c r="A10" s="18" t="s">
        <v>69</v>
      </c>
      <c r="C10" s="61" t="s">
        <v>2</v>
      </c>
      <c r="D10" s="61"/>
      <c r="E10" s="61"/>
      <c r="G10" s="2" t="s">
        <v>8</v>
      </c>
      <c r="H10" s="5"/>
      <c r="I10" s="5"/>
      <c r="J10" s="5"/>
      <c r="K10" s="5"/>
    </row>
    <row r="11" spans="1:11" x14ac:dyDescent="0.25">
      <c r="A11" s="40"/>
      <c r="B11" s="40"/>
      <c r="C11" s="52">
        <v>2019</v>
      </c>
      <c r="D11" s="40">
        <f>C11+1</f>
        <v>2020</v>
      </c>
      <c r="E11" s="40">
        <f>D11+1</f>
        <v>2021</v>
      </c>
      <c r="G11" s="3" t="s">
        <v>9</v>
      </c>
      <c r="H11" s="5">
        <f>B37</f>
        <v>-1800</v>
      </c>
      <c r="I11" s="5">
        <f>C37</f>
        <v>-1688.3999999999999</v>
      </c>
      <c r="J11" s="5">
        <f>D37</f>
        <v>1990.2239999999999</v>
      </c>
      <c r="K11" s="5">
        <f>E37</f>
        <v>1498.1759999999999</v>
      </c>
    </row>
    <row r="12" spans="1:11" x14ac:dyDescent="0.25">
      <c r="A12" s="2" t="s">
        <v>48</v>
      </c>
      <c r="C12" s="4">
        <v>1000</v>
      </c>
      <c r="D12" s="4">
        <v>1900</v>
      </c>
      <c r="E12" s="4">
        <v>800</v>
      </c>
      <c r="G12" s="40" t="s">
        <v>10</v>
      </c>
      <c r="H12" s="38">
        <f>B25+B26+B27</f>
        <v>-8800</v>
      </c>
      <c r="I12" s="38"/>
      <c r="J12" s="38"/>
      <c r="K12" s="38">
        <f>B28*(1+B3)^2</f>
        <v>3329.2799999999997</v>
      </c>
    </row>
    <row r="13" spans="1:11" x14ac:dyDescent="0.25">
      <c r="G13" s="2" t="s">
        <v>49</v>
      </c>
      <c r="H13" s="5">
        <f>SUM(H8:H12)</f>
        <v>-10600</v>
      </c>
      <c r="I13" s="5">
        <f>SUM(I8:I12)</f>
        <v>56.600000000000136</v>
      </c>
      <c r="J13" s="5">
        <f>SUM(J8:J12)</f>
        <v>8176.5239999999994</v>
      </c>
      <c r="K13" s="5">
        <f>SUM(K8:K12)</f>
        <v>5644.17</v>
      </c>
    </row>
    <row r="14" spans="1:11" x14ac:dyDescent="0.25">
      <c r="A14" s="18" t="s">
        <v>11</v>
      </c>
      <c r="B14" s="6" t="s">
        <v>12</v>
      </c>
      <c r="C14" s="6" t="s">
        <v>13</v>
      </c>
      <c r="D14" s="6" t="s">
        <v>55</v>
      </c>
      <c r="E14" s="6" t="s">
        <v>56</v>
      </c>
      <c r="F14" s="7"/>
      <c r="G14" s="40" t="s">
        <v>34</v>
      </c>
      <c r="H14" s="38"/>
      <c r="I14" s="38">
        <f>-(I8+I9+C68)*$B$64</f>
        <v>4.0500000000000007</v>
      </c>
      <c r="J14" s="38">
        <f>-(J8+J9+D68)*$B$64</f>
        <v>-1290.1409999999998</v>
      </c>
      <c r="K14" s="38">
        <f>-(K8+K9+K12+E68-E69)*B64</f>
        <v>401.22162000000026</v>
      </c>
    </row>
    <row r="15" spans="1:11" x14ac:dyDescent="0.25">
      <c r="A15" s="18"/>
      <c r="B15" s="1"/>
      <c r="D15" s="6" t="s">
        <v>74</v>
      </c>
      <c r="E15" s="6" t="str">
        <f>C5</f>
        <v>kr/enhet</v>
      </c>
      <c r="F15" s="55"/>
      <c r="G15" s="2" t="s">
        <v>41</v>
      </c>
      <c r="H15" s="5">
        <f>H13+H14</f>
        <v>-10600</v>
      </c>
      <c r="I15" s="5">
        <f>I13+I14</f>
        <v>60.650000000000134</v>
      </c>
      <c r="J15" s="5">
        <f>J13+J14</f>
        <v>6886.3829999999998</v>
      </c>
      <c r="K15" s="5">
        <f>K13+K14</f>
        <v>6045.3916200000003</v>
      </c>
    </row>
    <row r="16" spans="1:11" x14ac:dyDescent="0.25">
      <c r="A16" s="2" t="s">
        <v>14</v>
      </c>
      <c r="B16" s="4">
        <v>3</v>
      </c>
      <c r="C16" s="8" t="s">
        <v>15</v>
      </c>
      <c r="D16" s="4">
        <v>430000</v>
      </c>
      <c r="E16" s="5">
        <f>-B16*D16/1000</f>
        <v>-1290</v>
      </c>
      <c r="G16" s="2" t="s">
        <v>51</v>
      </c>
      <c r="H16" s="5">
        <f>B58</f>
        <v>6000</v>
      </c>
      <c r="I16" s="5">
        <f>C60</f>
        <v>-2000</v>
      </c>
      <c r="J16" s="5">
        <f>D60</f>
        <v>-2000</v>
      </c>
      <c r="K16" s="5">
        <f>E60</f>
        <v>-2000</v>
      </c>
    </row>
    <row r="17" spans="1:14" ht="18" x14ac:dyDescent="0.25">
      <c r="A17" s="2" t="s">
        <v>16</v>
      </c>
      <c r="B17" s="4">
        <v>450</v>
      </c>
      <c r="C17" s="9" t="s">
        <v>17</v>
      </c>
      <c r="D17" s="4">
        <v>1500</v>
      </c>
      <c r="E17" s="5">
        <f>-B17*D17/1000</f>
        <v>-675</v>
      </c>
      <c r="G17" s="2" t="s">
        <v>40</v>
      </c>
      <c r="I17" s="20">
        <f>C59</f>
        <v>-360</v>
      </c>
      <c r="J17" s="20">
        <f>D59</f>
        <v>-240</v>
      </c>
      <c r="K17" s="20">
        <f>E59</f>
        <v>-120</v>
      </c>
    </row>
    <row r="18" spans="1:14" x14ac:dyDescent="0.25">
      <c r="A18" s="2" t="s">
        <v>44</v>
      </c>
      <c r="B18" s="4">
        <v>170000</v>
      </c>
      <c r="C18" s="8" t="s">
        <v>18</v>
      </c>
      <c r="D18" s="4">
        <v>1</v>
      </c>
      <c r="E18" s="5">
        <f>-B18*D18/1000</f>
        <v>-170</v>
      </c>
      <c r="G18" s="40" t="s">
        <v>52</v>
      </c>
      <c r="H18" s="40"/>
      <c r="I18" s="48">
        <f>-I17*$B$64</f>
        <v>97.2</v>
      </c>
      <c r="J18" s="48">
        <f>-J17*$B$64</f>
        <v>64.800000000000011</v>
      </c>
      <c r="K18" s="48">
        <f>-K17*$B$64</f>
        <v>32.400000000000006</v>
      </c>
    </row>
    <row r="19" spans="1:14" x14ac:dyDescent="0.25">
      <c r="A19" s="2" t="s">
        <v>19</v>
      </c>
      <c r="B19" s="5"/>
      <c r="C19" s="5"/>
      <c r="D19" s="5"/>
      <c r="E19" s="4">
        <v>-120</v>
      </c>
      <c r="G19" s="2" t="s">
        <v>39</v>
      </c>
      <c r="H19" s="5">
        <f>SUM(H15:H17)</f>
        <v>-4600</v>
      </c>
      <c r="I19" s="5">
        <f>I15+I16+I17+I18</f>
        <v>-2202.15</v>
      </c>
      <c r="J19" s="5">
        <f>J15+J16+J17+J18</f>
        <v>4711.183</v>
      </c>
      <c r="K19" s="5">
        <f>K15+K16+K17+K18</f>
        <v>3957.7916200000004</v>
      </c>
    </row>
    <row r="20" spans="1:14" x14ac:dyDescent="0.25">
      <c r="A20" s="2" t="s">
        <v>20</v>
      </c>
      <c r="B20" s="5"/>
      <c r="C20" s="5"/>
      <c r="D20" s="5"/>
      <c r="E20" s="4">
        <v>-300</v>
      </c>
      <c r="G20" s="40" t="s">
        <v>42</v>
      </c>
      <c r="H20" s="47">
        <f>H19</f>
        <v>-4600</v>
      </c>
      <c r="I20" s="47">
        <f>I19-I14-I18</f>
        <v>-2303.4</v>
      </c>
      <c r="J20" s="47">
        <f>J19-J14-J18</f>
        <v>5936.5239999999994</v>
      </c>
      <c r="K20" s="47">
        <f>K19-K14-K18</f>
        <v>3524.17</v>
      </c>
    </row>
    <row r="21" spans="1:14" x14ac:dyDescent="0.25">
      <c r="A21" s="40" t="s">
        <v>21</v>
      </c>
      <c r="B21" s="38"/>
      <c r="C21" s="38"/>
      <c r="D21" s="38"/>
      <c r="E21" s="51">
        <v>-500</v>
      </c>
    </row>
    <row r="22" spans="1:14" x14ac:dyDescent="0.25">
      <c r="A22" s="40" t="s">
        <v>22</v>
      </c>
      <c r="B22" s="38"/>
      <c r="C22" s="38"/>
      <c r="D22" s="38"/>
      <c r="E22" s="38">
        <f>SUM(E16:E21)</f>
        <v>-3055</v>
      </c>
    </row>
    <row r="24" spans="1:14" x14ac:dyDescent="0.25">
      <c r="A24" s="18" t="s">
        <v>45</v>
      </c>
      <c r="N24" s="5"/>
    </row>
    <row r="25" spans="1:14" x14ac:dyDescent="0.25">
      <c r="A25" s="2" t="s">
        <v>23</v>
      </c>
      <c r="B25" s="4">
        <v>-6000</v>
      </c>
      <c r="C25" s="7" t="s">
        <v>72</v>
      </c>
      <c r="N25" s="5"/>
    </row>
    <row r="26" spans="1:14" x14ac:dyDescent="0.25">
      <c r="A26" s="2" t="s">
        <v>24</v>
      </c>
      <c r="B26" s="4">
        <v>-1000</v>
      </c>
      <c r="C26" s="6" t="str">
        <f>C25</f>
        <v>1 000 kr/enhet</v>
      </c>
      <c r="N26" s="23"/>
    </row>
    <row r="27" spans="1:14" x14ac:dyDescent="0.25">
      <c r="A27" s="3" t="s">
        <v>21</v>
      </c>
      <c r="B27" s="4">
        <v>-1800</v>
      </c>
      <c r="C27" s="6" t="str">
        <f>C26</f>
        <v>1 000 kr/enhet</v>
      </c>
      <c r="N27" s="24"/>
    </row>
    <row r="28" spans="1:14" x14ac:dyDescent="0.25">
      <c r="A28" s="2" t="s">
        <v>25</v>
      </c>
      <c r="B28" s="4">
        <v>3200</v>
      </c>
      <c r="C28" s="6" t="str">
        <f>C27</f>
        <v>1 000 kr/enhet</v>
      </c>
      <c r="D28" s="13"/>
    </row>
    <row r="29" spans="1:14" x14ac:dyDescent="0.25">
      <c r="B29" s="1"/>
    </row>
    <row r="30" spans="1:14" x14ac:dyDescent="0.25">
      <c r="A30" s="21" t="s">
        <v>71</v>
      </c>
      <c r="C30" s="54"/>
      <c r="D30" s="54"/>
      <c r="E30" s="54"/>
    </row>
    <row r="31" spans="1:14" x14ac:dyDescent="0.25">
      <c r="A31" s="19" t="s">
        <v>46</v>
      </c>
      <c r="B31" s="1"/>
    </row>
    <row r="32" spans="1:14" x14ac:dyDescent="0.25">
      <c r="A32" s="2" t="s">
        <v>1</v>
      </c>
      <c r="B32" s="10">
        <v>0.15</v>
      </c>
    </row>
    <row r="33" spans="1:7" x14ac:dyDescent="0.25">
      <c r="B33" s="61" t="s">
        <v>2</v>
      </c>
      <c r="C33" s="61"/>
      <c r="D33" s="61"/>
      <c r="E33" s="61"/>
    </row>
    <row r="34" spans="1:7" ht="15" customHeight="1" x14ac:dyDescent="0.25">
      <c r="A34" s="12"/>
      <c r="B34" s="45">
        <f>C11-1</f>
        <v>2018</v>
      </c>
      <c r="C34" s="45">
        <f>B34+1</f>
        <v>2019</v>
      </c>
      <c r="D34" s="45">
        <f>C34+1</f>
        <v>2020</v>
      </c>
      <c r="E34" s="45">
        <f>D34+1</f>
        <v>2021</v>
      </c>
    </row>
    <row r="35" spans="1:7" ht="15" customHeight="1" x14ac:dyDescent="0.25">
      <c r="A35" s="2" t="s">
        <v>0</v>
      </c>
      <c r="B35" s="5"/>
      <c r="C35" s="5">
        <f>$B$5*C12/1000</f>
        <v>12000</v>
      </c>
      <c r="D35" s="5">
        <f>J5</f>
        <v>23256</v>
      </c>
      <c r="E35" s="5">
        <f>K5</f>
        <v>9987.84</v>
      </c>
    </row>
    <row r="36" spans="1:7" ht="15" customHeight="1" x14ac:dyDescent="0.25">
      <c r="A36" s="2" t="s">
        <v>26</v>
      </c>
      <c r="B36" s="5">
        <f>C35*$B$32</f>
        <v>1800</v>
      </c>
      <c r="C36" s="5">
        <f>D35*$B$32</f>
        <v>3488.4</v>
      </c>
      <c r="D36" s="5">
        <f>E35*$B$32</f>
        <v>1498.1759999999999</v>
      </c>
      <c r="E36" s="5">
        <f>F35*$B$32</f>
        <v>0</v>
      </c>
    </row>
    <row r="37" spans="1:7" ht="15" customHeight="1" x14ac:dyDescent="0.25">
      <c r="A37" s="37" t="s">
        <v>27</v>
      </c>
      <c r="B37" s="38">
        <f>(B35-C35)*$B$32</f>
        <v>-1800</v>
      </c>
      <c r="C37" s="38">
        <f>(C35-D35)*$B$32</f>
        <v>-1688.3999999999999</v>
      </c>
      <c r="D37" s="38">
        <f>(D35-E35)*$B$32</f>
        <v>1990.2239999999999</v>
      </c>
      <c r="E37" s="38">
        <f>(E35-F35)*$B$32</f>
        <v>1498.1759999999999</v>
      </c>
    </row>
    <row r="38" spans="1:7" ht="15" customHeight="1" x14ac:dyDescent="0.25">
      <c r="A38" s="3"/>
      <c r="B38" s="5"/>
      <c r="C38" s="5"/>
      <c r="D38" s="5"/>
      <c r="E38" s="5"/>
    </row>
    <row r="39" spans="1:7" ht="15" customHeight="1" x14ac:dyDescent="0.25">
      <c r="A39" s="19" t="s">
        <v>47</v>
      </c>
    </row>
    <row r="40" spans="1:7" ht="15" customHeight="1" x14ac:dyDescent="0.25">
      <c r="A40" s="19"/>
      <c r="B40" s="61" t="s">
        <v>2</v>
      </c>
      <c r="C40" s="61"/>
      <c r="D40" s="61"/>
      <c r="E40" s="61"/>
    </row>
    <row r="41" spans="1:7" ht="15" customHeight="1" x14ac:dyDescent="0.25">
      <c r="A41" s="29" t="s">
        <v>75</v>
      </c>
      <c r="B41" s="30">
        <f>C11-1</f>
        <v>2018</v>
      </c>
      <c r="C41" s="30">
        <f>B41+1</f>
        <v>2019</v>
      </c>
      <c r="D41" s="30">
        <f>C41+1</f>
        <v>2020</v>
      </c>
      <c r="E41" s="30">
        <f>D41+1</f>
        <v>2021</v>
      </c>
      <c r="F41" s="15"/>
      <c r="G41" s="3"/>
    </row>
    <row r="42" spans="1:7" ht="15" customHeight="1" x14ac:dyDescent="0.25">
      <c r="A42" s="31" t="s">
        <v>29</v>
      </c>
      <c r="B42" s="32">
        <v>0.06</v>
      </c>
      <c r="C42" s="33"/>
      <c r="D42" s="33"/>
      <c r="E42" s="33"/>
      <c r="F42" s="15"/>
      <c r="G42" s="3"/>
    </row>
    <row r="43" spans="1:7" ht="15" customHeight="1" x14ac:dyDescent="0.25">
      <c r="A43" s="31" t="s">
        <v>28</v>
      </c>
      <c r="B43" s="34">
        <v>6000</v>
      </c>
      <c r="C43" s="35"/>
      <c r="D43" s="35"/>
      <c r="E43" s="35"/>
      <c r="F43" s="15"/>
      <c r="G43" s="3"/>
    </row>
    <row r="44" spans="1:7" ht="15" customHeight="1" x14ac:dyDescent="0.25">
      <c r="A44" s="31" t="s">
        <v>30</v>
      </c>
      <c r="B44" s="35"/>
      <c r="C44" s="35">
        <f>-B43/3</f>
        <v>-2000</v>
      </c>
      <c r="D44" s="35">
        <f>C44</f>
        <v>-2000</v>
      </c>
      <c r="E44" s="35">
        <f>-D45</f>
        <v>-2000</v>
      </c>
      <c r="F44" s="16"/>
    </row>
    <row r="45" spans="1:7" ht="15" customHeight="1" x14ac:dyDescent="0.25">
      <c r="A45" s="31" t="s">
        <v>31</v>
      </c>
      <c r="B45" s="35">
        <f>B43</f>
        <v>6000</v>
      </c>
      <c r="C45" s="35">
        <f>B45+C44</f>
        <v>4000</v>
      </c>
      <c r="D45" s="35">
        <f>C45+D44</f>
        <v>2000</v>
      </c>
      <c r="E45" s="35">
        <f>D45+E44</f>
        <v>0</v>
      </c>
      <c r="F45" s="15"/>
    </row>
    <row r="46" spans="1:7" ht="15" customHeight="1" x14ac:dyDescent="0.25">
      <c r="A46" s="53" t="s">
        <v>32</v>
      </c>
      <c r="B46" s="39"/>
      <c r="C46" s="39">
        <f>-B45*$B$42</f>
        <v>-360</v>
      </c>
      <c r="D46" s="39">
        <f>-C45*$B$42</f>
        <v>-240</v>
      </c>
      <c r="E46" s="39">
        <f>-D45*$B$42</f>
        <v>-120</v>
      </c>
      <c r="F46" s="15"/>
    </row>
    <row r="47" spans="1:7" ht="15" customHeight="1" x14ac:dyDescent="0.25">
      <c r="A47" s="39" t="s">
        <v>58</v>
      </c>
      <c r="B47" s="39">
        <f>B43+B44+B46</f>
        <v>6000</v>
      </c>
      <c r="C47" s="39">
        <f>C43+C44+C46</f>
        <v>-2360</v>
      </c>
      <c r="D47" s="39">
        <f>D43+D44+D46</f>
        <v>-2240</v>
      </c>
      <c r="E47" s="39">
        <f>E43+E44+E46</f>
        <v>-2120</v>
      </c>
    </row>
    <row r="48" spans="1:7" ht="21" customHeight="1" x14ac:dyDescent="0.25">
      <c r="A48" s="31"/>
      <c r="B48" s="63" t="s">
        <v>2</v>
      </c>
      <c r="C48" s="63"/>
      <c r="D48" s="63"/>
      <c r="E48" s="63"/>
    </row>
    <row r="49" spans="1:7" ht="15.75" customHeight="1" x14ac:dyDescent="0.25">
      <c r="A49" s="29" t="s">
        <v>76</v>
      </c>
      <c r="B49" s="30">
        <f>B41</f>
        <v>2018</v>
      </c>
      <c r="C49" s="30">
        <f>B49+1</f>
        <v>2019</v>
      </c>
      <c r="D49" s="30">
        <f>C49+1</f>
        <v>2020</v>
      </c>
      <c r="E49" s="30">
        <f>D49+1</f>
        <v>2021</v>
      </c>
      <c r="F49" s="15"/>
    </row>
    <row r="50" spans="1:7" ht="15.75" customHeight="1" x14ac:dyDescent="0.25">
      <c r="A50" s="31" t="str">
        <f>A42</f>
        <v>Nominell rentesats</v>
      </c>
      <c r="B50" s="32">
        <v>7.0000000000000007E-2</v>
      </c>
      <c r="C50" s="33"/>
      <c r="D50" s="33"/>
      <c r="E50" s="33"/>
      <c r="F50" s="15"/>
    </row>
    <row r="51" spans="1:7" ht="15" customHeight="1" x14ac:dyDescent="0.25">
      <c r="A51" s="31" t="str">
        <f>A43</f>
        <v>Lånebeløp</v>
      </c>
      <c r="B51" s="34">
        <v>0</v>
      </c>
      <c r="C51" s="31"/>
      <c r="D51" s="31"/>
      <c r="E51" s="31"/>
      <c r="F51" s="15"/>
    </row>
    <row r="52" spans="1:7" ht="15" customHeight="1" x14ac:dyDescent="0.25">
      <c r="A52" s="31" t="str">
        <f>A44</f>
        <v>Avdrag</v>
      </c>
      <c r="B52" s="35"/>
      <c r="C52" s="35">
        <f>C55-C54</f>
        <v>0</v>
      </c>
      <c r="D52" s="35">
        <f>D55-D54</f>
        <v>0</v>
      </c>
      <c r="E52" s="35">
        <f>-D53</f>
        <v>0</v>
      </c>
      <c r="F52" s="17"/>
    </row>
    <row r="53" spans="1:7" ht="15" customHeight="1" x14ac:dyDescent="0.25">
      <c r="A53" s="31" t="str">
        <f>A45</f>
        <v>Restgjeld</v>
      </c>
      <c r="B53" s="35">
        <f>B51</f>
        <v>0</v>
      </c>
      <c r="C53" s="35">
        <f>B53+C52</f>
        <v>0</v>
      </c>
      <c r="D53" s="35">
        <f>C53+D52</f>
        <v>0</v>
      </c>
      <c r="E53" s="35">
        <f>D53+E52</f>
        <v>0</v>
      </c>
      <c r="F53" s="15"/>
      <c r="G53" s="3"/>
    </row>
    <row r="54" spans="1:7" ht="15" customHeight="1" x14ac:dyDescent="0.25">
      <c r="A54" s="53" t="s">
        <v>32</v>
      </c>
      <c r="B54" s="53"/>
      <c r="C54" s="39">
        <f>-B53*$B$50</f>
        <v>0</v>
      </c>
      <c r="D54" s="39">
        <f>-C53*$B$50</f>
        <v>0</v>
      </c>
      <c r="E54" s="39">
        <f>-D53*$B$50</f>
        <v>0</v>
      </c>
      <c r="F54" s="15"/>
    </row>
    <row r="55" spans="1:7" ht="15" customHeight="1" x14ac:dyDescent="0.25">
      <c r="A55" s="39" t="s">
        <v>59</v>
      </c>
      <c r="B55" s="39">
        <f>B51</f>
        <v>0</v>
      </c>
      <c r="C55" s="39">
        <f>PMT(B50,3,B51)</f>
        <v>0</v>
      </c>
      <c r="D55" s="39">
        <f>C55</f>
        <v>0</v>
      </c>
      <c r="E55" s="39">
        <f>E52+E54</f>
        <v>0</v>
      </c>
    </row>
    <row r="56" spans="1:7" ht="23.25" customHeight="1" x14ac:dyDescent="0.25">
      <c r="A56" s="31"/>
      <c r="B56" s="64" t="s">
        <v>2</v>
      </c>
      <c r="C56" s="64"/>
      <c r="D56" s="64"/>
      <c r="E56" s="64"/>
      <c r="F56" s="15"/>
    </row>
    <row r="57" spans="1:7" ht="13.5" customHeight="1" x14ac:dyDescent="0.25">
      <c r="A57" s="56" t="s">
        <v>70</v>
      </c>
      <c r="B57" s="30">
        <f>B49</f>
        <v>2018</v>
      </c>
      <c r="C57" s="30">
        <f>B57+1</f>
        <v>2019</v>
      </c>
      <c r="D57" s="30">
        <f>C57+1</f>
        <v>2020</v>
      </c>
      <c r="E57" s="30">
        <f>D57+1</f>
        <v>2021</v>
      </c>
      <c r="F57" s="15"/>
    </row>
    <row r="58" spans="1:7" ht="15" customHeight="1" x14ac:dyDescent="0.25">
      <c r="A58" s="31" t="s">
        <v>61</v>
      </c>
      <c r="B58" s="36">
        <f>B47+B55</f>
        <v>6000</v>
      </c>
      <c r="C58" s="36">
        <f>C47+C55</f>
        <v>-2360</v>
      </c>
      <c r="D58" s="36">
        <f>D47+D55</f>
        <v>-2240</v>
      </c>
      <c r="E58" s="36">
        <f>E47+E55</f>
        <v>-2120</v>
      </c>
      <c r="F58" s="15"/>
    </row>
    <row r="59" spans="1:7" ht="15" customHeight="1" x14ac:dyDescent="0.25">
      <c r="A59" s="31" t="s">
        <v>62</v>
      </c>
      <c r="B59" s="36"/>
      <c r="C59" s="36">
        <f>C46+C54</f>
        <v>-360</v>
      </c>
      <c r="D59" s="36">
        <f>D46+D54</f>
        <v>-240</v>
      </c>
      <c r="E59" s="36">
        <f>E46+E54</f>
        <v>-120</v>
      </c>
      <c r="F59" s="15"/>
    </row>
    <row r="60" spans="1:7" ht="15" customHeight="1" x14ac:dyDescent="0.25">
      <c r="A60" s="41" t="s">
        <v>63</v>
      </c>
      <c r="B60" s="42"/>
      <c r="C60" s="42">
        <f>C44+C52</f>
        <v>-2000</v>
      </c>
      <c r="D60" s="42">
        <f>D44+D52</f>
        <v>-2000</v>
      </c>
      <c r="E60" s="42">
        <f>E44+E52</f>
        <v>-2000</v>
      </c>
      <c r="G60" s="25"/>
    </row>
    <row r="61" spans="1:7" ht="15" customHeight="1" x14ac:dyDescent="0.25">
      <c r="A61" s="43"/>
      <c r="B61" s="44"/>
      <c r="C61" s="44"/>
      <c r="D61" s="44"/>
      <c r="E61" s="44"/>
      <c r="G61" s="25"/>
    </row>
    <row r="62" spans="1:7" x14ac:dyDescent="0.25">
      <c r="A62" s="19" t="s">
        <v>50</v>
      </c>
    </row>
    <row r="63" spans="1:7" x14ac:dyDescent="0.25">
      <c r="A63" s="26" t="s">
        <v>33</v>
      </c>
      <c r="B63" s="27">
        <v>0.2</v>
      </c>
      <c r="C63" s="26"/>
      <c r="D63" s="26"/>
      <c r="G63" s="18"/>
    </row>
    <row r="64" spans="1:7" x14ac:dyDescent="0.25">
      <c r="A64" s="26" t="s">
        <v>37</v>
      </c>
      <c r="B64" s="27">
        <v>0.27</v>
      </c>
      <c r="C64" s="26"/>
      <c r="D64" s="26"/>
      <c r="G64" s="3"/>
    </row>
    <row r="65" spans="1:7" x14ac:dyDescent="0.25">
      <c r="A65" s="26"/>
      <c r="C65" s="60" t="s">
        <v>2</v>
      </c>
      <c r="D65" s="60"/>
      <c r="E65" s="60"/>
    </row>
    <row r="66" spans="1:7" x14ac:dyDescent="0.25">
      <c r="A66" s="11"/>
      <c r="B66" s="40"/>
      <c r="C66" s="45">
        <f>C11</f>
        <v>2019</v>
      </c>
      <c r="D66" s="45">
        <f>D11</f>
        <v>2020</v>
      </c>
      <c r="E66" s="45">
        <f>E11</f>
        <v>2021</v>
      </c>
    </row>
    <row r="67" spans="1:7" x14ac:dyDescent="0.25">
      <c r="A67" s="26" t="s">
        <v>35</v>
      </c>
      <c r="C67" s="22">
        <f>-H12</f>
        <v>8800</v>
      </c>
      <c r="D67" s="28">
        <f>C67+C68</f>
        <v>7040</v>
      </c>
      <c r="E67" s="28">
        <f>D67+D68</f>
        <v>5632</v>
      </c>
    </row>
    <row r="68" spans="1:7" x14ac:dyDescent="0.25">
      <c r="A68" s="46" t="s">
        <v>36</v>
      </c>
      <c r="B68" s="40"/>
      <c r="C68" s="47">
        <f>-C67*$B$63</f>
        <v>-1760</v>
      </c>
      <c r="D68" s="47">
        <f>-D67*$B$63</f>
        <v>-1408</v>
      </c>
      <c r="E68" s="47">
        <f>-E67*$B$63</f>
        <v>-1126.4000000000001</v>
      </c>
      <c r="F68" s="5"/>
      <c r="G68" s="5"/>
    </row>
    <row r="69" spans="1:7" x14ac:dyDescent="0.25">
      <c r="A69" s="46" t="s">
        <v>38</v>
      </c>
      <c r="B69" s="40"/>
      <c r="C69" s="47">
        <f>C67+C68</f>
        <v>7040</v>
      </c>
      <c r="D69" s="47">
        <f>D67+D68</f>
        <v>5632</v>
      </c>
      <c r="E69" s="47">
        <f>E67+E68</f>
        <v>4505.6000000000004</v>
      </c>
    </row>
  </sheetData>
  <mergeCells count="8">
    <mergeCell ref="C65:E65"/>
    <mergeCell ref="H3:K3"/>
    <mergeCell ref="C1:G1"/>
    <mergeCell ref="B48:E48"/>
    <mergeCell ref="B40:E40"/>
    <mergeCell ref="B56:E56"/>
    <mergeCell ref="B33:E33"/>
    <mergeCell ref="C10:E10"/>
  </mergeCells>
  <printOptions gridLines="1"/>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Fane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2019-12-17T08:52:45Z</dcterms:modified>
</cp:coreProperties>
</file>