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wnloads\"/>
    </mc:Choice>
  </mc:AlternateContent>
  <xr:revisionPtr revIDLastSave="0" documentId="8_{65F25006-DDC9-4CB9-BC31-A59D39110E29}" xr6:coauthVersionLast="45" xr6:coauthVersionMax="45" xr10:uidLastSave="{00000000-0000-0000-0000-000000000000}"/>
  <bookViews>
    <workbookView xWindow="29730" yWindow="105" windowWidth="21195" windowHeight="14880" xr2:uid="{00000000-000D-0000-FFFF-FFFF00000000}"/>
  </bookViews>
  <sheets>
    <sheet name="Oppgave 8.1" sheetId="11" r:id="rId1"/>
    <sheet name="Oppgave 8.2" sheetId="12" r:id="rId2"/>
    <sheet name="Oppgave 8.3" sheetId="7" r:id="rId3"/>
    <sheet name="Oppgave 8.4" sheetId="3" r:id="rId4"/>
    <sheet name="8.5 figur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2" i="3" l="1"/>
  <c r="I42" i="3"/>
  <c r="H42" i="3"/>
  <c r="G42" i="3"/>
  <c r="F42" i="3"/>
  <c r="E42" i="3"/>
  <c r="D42" i="3"/>
  <c r="C42" i="3"/>
  <c r="J40" i="3"/>
  <c r="I40" i="3"/>
  <c r="H40" i="3"/>
  <c r="G40" i="3"/>
  <c r="F40" i="3"/>
  <c r="E40" i="3"/>
  <c r="D40" i="3"/>
  <c r="C40" i="3"/>
  <c r="B40" i="3"/>
  <c r="J29" i="3"/>
  <c r="I29" i="3"/>
  <c r="H29" i="3"/>
  <c r="G29" i="3"/>
  <c r="F29" i="3"/>
  <c r="E29" i="3"/>
  <c r="D29" i="3"/>
  <c r="C29" i="3"/>
  <c r="J30" i="3"/>
  <c r="B28" i="3" s="1"/>
  <c r="B21" i="3"/>
  <c r="B22" i="3"/>
  <c r="J20" i="3"/>
  <c r="I20" i="3"/>
  <c r="H20" i="3"/>
  <c r="G20" i="3"/>
  <c r="F20" i="3"/>
  <c r="E20" i="3"/>
  <c r="D20" i="3"/>
  <c r="C20" i="3"/>
  <c r="J19" i="3"/>
  <c r="I19" i="3"/>
  <c r="H19" i="3"/>
  <c r="G19" i="3"/>
  <c r="F19" i="3"/>
  <c r="E19" i="3"/>
  <c r="E22" i="3"/>
  <c r="E27" i="3" s="1"/>
  <c r="E31" i="3" s="1"/>
  <c r="E44" i="3" s="1"/>
  <c r="D19" i="3"/>
  <c r="C19" i="3"/>
  <c r="B11" i="12"/>
  <c r="B12" i="12"/>
  <c r="B8" i="12"/>
  <c r="C10" i="12"/>
  <c r="C11" i="12" s="1"/>
  <c r="D11" i="12" s="1"/>
  <c r="E11" i="12" s="1"/>
  <c r="D9" i="12"/>
  <c r="E9" i="12"/>
  <c r="C6" i="12"/>
  <c r="D6" i="12" s="1"/>
  <c r="E6" i="12" s="1"/>
  <c r="B5" i="12"/>
  <c r="C4" i="12"/>
  <c r="D4" i="12" s="1"/>
  <c r="E4" i="12" s="1"/>
  <c r="C3" i="12"/>
  <c r="D3" i="12"/>
  <c r="E3" i="12" s="1"/>
  <c r="C8" i="11"/>
  <c r="B8" i="11"/>
  <c r="C5" i="11"/>
  <c r="B5" i="11"/>
  <c r="C44" i="7"/>
  <c r="B44" i="7" s="1"/>
  <c r="C43" i="7"/>
  <c r="B43" i="7" s="1"/>
  <c r="C42" i="7"/>
  <c r="B42" i="7" s="1"/>
  <c r="C41" i="7"/>
  <c r="B41" i="7" s="1"/>
  <c r="C40" i="7"/>
  <c r="B40" i="7" s="1"/>
  <c r="C39" i="7"/>
  <c r="B39" i="7" s="1"/>
  <c r="C38" i="7"/>
  <c r="B38" i="7" s="1"/>
  <c r="C37" i="7"/>
  <c r="B37" i="7" s="1"/>
  <c r="C36" i="7"/>
  <c r="B36" i="7" s="1"/>
  <c r="C35" i="7"/>
  <c r="B35" i="7" s="1"/>
  <c r="C34" i="7"/>
  <c r="B34" i="7" s="1"/>
  <c r="C33" i="7"/>
  <c r="B33" i="7" s="1"/>
  <c r="C32" i="7"/>
  <c r="B32" i="7" s="1"/>
  <c r="C31" i="7"/>
  <c r="B31" i="7" s="1"/>
  <c r="C30" i="7"/>
  <c r="B30" i="7" s="1"/>
  <c r="C29" i="7"/>
  <c r="B29" i="7" s="1"/>
  <c r="C28" i="7"/>
  <c r="B28" i="7" s="1"/>
  <c r="C27" i="7"/>
  <c r="B27" i="7" s="1"/>
  <c r="C26" i="7"/>
  <c r="B26" i="7" s="1"/>
  <c r="C25" i="7"/>
  <c r="B25" i="7" s="1"/>
  <c r="C24" i="7"/>
  <c r="B24" i="7" s="1"/>
  <c r="C23" i="7"/>
  <c r="B23" i="7" s="1"/>
  <c r="C22" i="7"/>
  <c r="B22" i="7" s="1"/>
  <c r="C21" i="7"/>
  <c r="B21" i="7" s="1"/>
  <c r="C20" i="7"/>
  <c r="B20" i="7" s="1"/>
  <c r="C19" i="7"/>
  <c r="B19" i="7" s="1"/>
  <c r="C18" i="7"/>
  <c r="B18" i="7" s="1"/>
  <c r="C17" i="7"/>
  <c r="B17" i="7" s="1"/>
  <c r="C16" i="7"/>
  <c r="B16" i="7" s="1"/>
  <c r="C15" i="7"/>
  <c r="B15" i="7" s="1"/>
  <c r="C14" i="7"/>
  <c r="B14" i="7" s="1"/>
  <c r="C13" i="7"/>
  <c r="B13" i="7" s="1"/>
  <c r="C12" i="7"/>
  <c r="B12" i="7" s="1"/>
  <c r="C11" i="7"/>
  <c r="B11" i="7" s="1"/>
  <c r="C10" i="7"/>
  <c r="B10" i="7" s="1"/>
  <c r="C9" i="7"/>
  <c r="B9" i="7" s="1"/>
  <c r="C8" i="7"/>
  <c r="B8" i="7" s="1"/>
  <c r="C7" i="7"/>
  <c r="B7" i="7" s="1"/>
  <c r="C6" i="7"/>
  <c r="B6" i="7" s="1"/>
  <c r="C5" i="7"/>
  <c r="B5" i="7" s="1"/>
  <c r="C4" i="7"/>
  <c r="B4" i="7" s="1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17" i="6"/>
  <c r="B16" i="6"/>
  <c r="B15" i="6"/>
  <c r="B14" i="6"/>
  <c r="B13" i="6"/>
  <c r="B12" i="6"/>
  <c r="C18" i="3"/>
  <c r="D18" i="3"/>
  <c r="E18" i="3"/>
  <c r="F18" i="3"/>
  <c r="G18" i="3"/>
  <c r="H18" i="3"/>
  <c r="H22" i="3" s="1"/>
  <c r="I18" i="3"/>
  <c r="I22" i="3" s="1"/>
  <c r="J18" i="3"/>
  <c r="J22" i="3" s="1"/>
  <c r="J21" i="3"/>
  <c r="C22" i="3"/>
  <c r="C27" i="3" s="1"/>
  <c r="C31" i="3" s="1"/>
  <c r="C44" i="3" s="1"/>
  <c r="G22" i="3"/>
  <c r="G36" i="3" s="1"/>
  <c r="D10" i="12"/>
  <c r="E10" i="12" s="1"/>
  <c r="F22" i="3"/>
  <c r="F27" i="3" s="1"/>
  <c r="F31" i="3" s="1"/>
  <c r="F44" i="3" s="1"/>
  <c r="D22" i="3"/>
  <c r="D36" i="3" s="1"/>
  <c r="G27" i="3"/>
  <c r="G31" i="3" s="1"/>
  <c r="G44" i="3" s="1"/>
  <c r="B36" i="3"/>
  <c r="B27" i="3"/>
  <c r="B31" i="3" s="1"/>
  <c r="E36" i="3"/>
  <c r="J43" i="3"/>
  <c r="B41" i="3"/>
  <c r="H27" i="3" l="1"/>
  <c r="H31" i="3" s="1"/>
  <c r="H44" i="3" s="1"/>
  <c r="H36" i="3"/>
  <c r="K22" i="3"/>
  <c r="I27" i="3"/>
  <c r="I31" i="3" s="1"/>
  <c r="I44" i="3" s="1"/>
  <c r="I36" i="3"/>
  <c r="B44" i="3"/>
  <c r="K44" i="3" s="1"/>
  <c r="J36" i="3"/>
  <c r="J27" i="3"/>
  <c r="J31" i="3" s="1"/>
  <c r="J44" i="3" s="1"/>
  <c r="D27" i="3"/>
  <c r="D31" i="3" s="1"/>
  <c r="D44" i="3" s="1"/>
  <c r="F36" i="3"/>
  <c r="C5" i="12"/>
  <c r="C36" i="3"/>
  <c r="K36" i="3" s="1"/>
  <c r="K31" i="3" l="1"/>
  <c r="C12" i="12"/>
  <c r="D5" i="12"/>
  <c r="E5" i="12" s="1"/>
  <c r="D12" i="12" l="1"/>
  <c r="E12" i="12" s="1"/>
  <c r="C7" i="12"/>
  <c r="D7" i="12" l="1"/>
  <c r="E7" i="12" s="1"/>
  <c r="C8" i="12"/>
  <c r="D8" i="12" s="1"/>
  <c r="E8" i="12" s="1"/>
</calcChain>
</file>

<file path=xl/sharedStrings.xml><?xml version="1.0" encoding="utf-8"?>
<sst xmlns="http://schemas.openxmlformats.org/spreadsheetml/2006/main" count="113" uniqueCount="72">
  <si>
    <t>Selskap</t>
  </si>
  <si>
    <t>Dividende (kr)</t>
  </si>
  <si>
    <t>Kurs (kr)</t>
  </si>
  <si>
    <t xml:space="preserve"> </t>
  </si>
  <si>
    <t>pris, 1</t>
  </si>
  <si>
    <t>pris, 2</t>
  </si>
  <si>
    <t>volum, 1</t>
  </si>
  <si>
    <t>volum, 2</t>
  </si>
  <si>
    <t>VEK, 1</t>
  </si>
  <si>
    <t>VEK; 2</t>
  </si>
  <si>
    <t>FK</t>
  </si>
  <si>
    <t>Inv. beløp</t>
  </si>
  <si>
    <t>Utrangeringsverdi</t>
  </si>
  <si>
    <t>Internrente</t>
  </si>
  <si>
    <t>Kreditorkrav</t>
  </si>
  <si>
    <t>K. strøm før finansielle</t>
  </si>
  <si>
    <t>Til eierne</t>
  </si>
  <si>
    <t>Spm. a</t>
  </si>
  <si>
    <t>Data</t>
  </si>
  <si>
    <t>Aker Maritime</t>
  </si>
  <si>
    <t>Bergesen d.y. A</t>
  </si>
  <si>
    <t>Norsk Hydro</t>
  </si>
  <si>
    <t>Norske Skog A</t>
  </si>
  <si>
    <t>Olav Thon</t>
  </si>
  <si>
    <t>Fokus Bank</t>
  </si>
  <si>
    <t>Dividende/kurs</t>
  </si>
  <si>
    <t>Spm. c</t>
  </si>
  <si>
    <t>Data:</t>
  </si>
  <si>
    <t>D</t>
  </si>
  <si>
    <t>r</t>
  </si>
  <si>
    <t>v</t>
  </si>
  <si>
    <t>År</t>
  </si>
  <si>
    <t>Nåverdi</t>
  </si>
  <si>
    <t>a</t>
  </si>
  <si>
    <t>Før</t>
  </si>
  <si>
    <t>Etter</t>
  </si>
  <si>
    <t>Omløpsmidler</t>
  </si>
  <si>
    <t>Anleggsmidler</t>
  </si>
  <si>
    <t>Sum eiendeler</t>
  </si>
  <si>
    <t xml:space="preserve">Egenkapital </t>
  </si>
  <si>
    <t>Gjeld</t>
  </si>
  <si>
    <t>Sum gjeld og egenkapital</t>
  </si>
  <si>
    <t>Bokført verdi</t>
  </si>
  <si>
    <t>Markedsverdi</t>
  </si>
  <si>
    <t>Endring</t>
  </si>
  <si>
    <t>Innbetalt egenkapital</t>
  </si>
  <si>
    <t>Opptjent egenkapital</t>
  </si>
  <si>
    <t>Langsiktig gjeld</t>
  </si>
  <si>
    <t>Kortsiktig gjeld</t>
  </si>
  <si>
    <t>Sum  egenkapital og gjeld</t>
  </si>
  <si>
    <t>b</t>
  </si>
  <si>
    <t>Endring, %</t>
  </si>
  <si>
    <t>Sum egenkapital</t>
  </si>
  <si>
    <t>Sum gjeld</t>
  </si>
  <si>
    <t xml:space="preserve"> Til kreditorene</t>
  </si>
  <si>
    <t>Innbetalinger</t>
  </si>
  <si>
    <t xml:space="preserve">Variable utbetalinger </t>
  </si>
  <si>
    <t>Faste utbetalinger</t>
  </si>
  <si>
    <t>Investering/Restverdi</t>
  </si>
  <si>
    <t>Totalkapitalstrøm</t>
  </si>
  <si>
    <t>Totalkapitalkostnad</t>
  </si>
  <si>
    <t>Gjeldsandel</t>
  </si>
  <si>
    <t>Lånerente</t>
  </si>
  <si>
    <t>Egenkapitalkostnad</t>
  </si>
  <si>
    <t>Spm a</t>
  </si>
  <si>
    <t>Renter</t>
  </si>
  <si>
    <t>Avdrag</t>
  </si>
  <si>
    <t>Låneopptak</t>
  </si>
  <si>
    <t>Spm b</t>
  </si>
  <si>
    <t>Spm d</t>
  </si>
  <si>
    <t>Egenkapitalstrøm</t>
  </si>
  <si>
    <r>
      <t>P</t>
    </r>
    <r>
      <rPr>
        <i/>
        <vertAlign val="subscript"/>
        <sz val="11"/>
        <rFont val="Times New Roman"/>
        <family val="1"/>
      </rPr>
      <t>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</si>
</sst>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\ %"/>
  </numFmts>
  <fonts count="10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sz val="11"/>
      <name val="Arial"/>
      <family val="2"/>
    </font>
    <font>
      <i/>
      <vertAlign val="subscript"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3" fontId="4" fillId="0" borderId="0" xfId="0" applyNumberFormat="1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1" fontId="4" fillId="0" borderId="0" xfId="3" applyNumberFormat="1" applyFont="1"/>
    <xf numFmtId="0" fontId="4" fillId="0" borderId="2" xfId="0" applyFont="1" applyBorder="1"/>
    <xf numFmtId="3" fontId="4" fillId="0" borderId="2" xfId="0" applyNumberFormat="1" applyFont="1" applyBorder="1"/>
    <xf numFmtId="1" fontId="4" fillId="0" borderId="2" xfId="3" applyNumberFormat="1" applyFont="1" applyBorder="1"/>
    <xf numFmtId="3" fontId="4" fillId="0" borderId="1" xfId="0" applyNumberFormat="1" applyFont="1" applyBorder="1"/>
    <xf numFmtId="1" fontId="4" fillId="0" borderId="1" xfId="3" applyNumberFormat="1" applyFont="1" applyBorder="1"/>
    <xf numFmtId="1" fontId="4" fillId="0" borderId="3" xfId="3" applyNumberFormat="1" applyFont="1" applyBorder="1"/>
    <xf numFmtId="0" fontId="4" fillId="0" borderId="3" xfId="0" applyFont="1" applyBorder="1"/>
    <xf numFmtId="3" fontId="4" fillId="0" borderId="3" xfId="0" applyNumberFormat="1" applyFont="1" applyBorder="1"/>
    <xf numFmtId="3" fontId="5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right"/>
    </xf>
    <xf numFmtId="9" fontId="5" fillId="0" borderId="0" xfId="3" applyFont="1" applyAlignment="1">
      <alignment horizontal="right"/>
    </xf>
    <xf numFmtId="0" fontId="6" fillId="0" borderId="0" xfId="0" applyFont="1" applyAlignment="1">
      <alignment horizontal="left"/>
    </xf>
    <xf numFmtId="3" fontId="4" fillId="0" borderId="1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165" fontId="4" fillId="0" borderId="0" xfId="0" applyNumberFormat="1" applyFont="1"/>
    <xf numFmtId="4" fontId="4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/>
    <xf numFmtId="0" fontId="6" fillId="0" borderId="0" xfId="0" applyFont="1"/>
    <xf numFmtId="165" fontId="8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vertical="top"/>
    </xf>
    <xf numFmtId="3" fontId="4" fillId="0" borderId="0" xfId="0" applyNumberFormat="1" applyFont="1" applyAlignment="1">
      <alignment horizontal="center"/>
    </xf>
  </cellXfs>
  <cellStyles count="5">
    <cellStyle name="Comma 2" xfId="1" xr:uid="{00000000-0005-0000-0000-000001000000}"/>
    <cellStyle name="Normal" xfId="0" builtinId="0"/>
    <cellStyle name="Normal 2" xfId="2" xr:uid="{00000000-0005-0000-0000-000003000000}"/>
    <cellStyle name="Percent 2" xfId="4" xr:uid="{00000000-0005-0000-0000-000005000000}"/>
    <cellStyle name="Pros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Før</c:v>
          </c:tx>
          <c:invertIfNegative val="0"/>
          <c:dLbls>
            <c:dLbl>
              <c:idx val="1"/>
              <c:layout>
                <c:manualLayout>
                  <c:x val="-1.0892690275786621E-2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nb-N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F3-4CDF-A87F-648B0A654F5C}"/>
                </c:ext>
              </c:extLst>
            </c:dLbl>
            <c:dLbl>
              <c:idx val="2"/>
              <c:layout>
                <c:manualLayout>
                  <c:x val="-8.1695177068400165E-3"/>
                  <c:y val="-1.060944534001666E-17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nb-N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F3-4CDF-A87F-648B0A654F5C}"/>
                </c:ext>
              </c:extLst>
            </c:dLbl>
            <c:dLbl>
              <c:idx val="3"/>
              <c:layout>
                <c:manualLayout>
                  <c:x val="-5.4463451378933105E-3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nb-N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F3-4CDF-A87F-648B0A654F5C}"/>
                </c:ext>
              </c:extLst>
            </c:dLbl>
            <c:dLbl>
              <c:idx val="4"/>
              <c:layout>
                <c:manualLayout>
                  <c:x val="-1.0892690275786621E-2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nb-N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F3-4CDF-A87F-648B0A654F5C}"/>
                </c:ext>
              </c:extLst>
            </c:dLbl>
            <c:dLbl>
              <c:idx val="5"/>
              <c:layout>
                <c:manualLayout>
                  <c:x val="-1.3615862844733177E-2"/>
                  <c:y val="-1.060944534001666E-17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nb-N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F3-4CDF-A87F-648B0A654F5C}"/>
                </c:ext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'Oppgave 8.1'!$A$3:$A$8</c:f>
              <c:strCache>
                <c:ptCount val="6"/>
                <c:pt idx="0">
                  <c:v>Omløpsmidler</c:v>
                </c:pt>
                <c:pt idx="1">
                  <c:v>Anleggsmidler</c:v>
                </c:pt>
                <c:pt idx="2">
                  <c:v>Sum eiendeler</c:v>
                </c:pt>
                <c:pt idx="3">
                  <c:v>Egenkapital </c:v>
                </c:pt>
                <c:pt idx="4">
                  <c:v>Gjeld</c:v>
                </c:pt>
                <c:pt idx="5">
                  <c:v>Sum gjeld og egenkapital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100</c:v>
              </c:pt>
              <c:pt idx="1">
                <c:v>200</c:v>
              </c:pt>
              <c:pt idx="2">
                <c:v>300</c:v>
              </c:pt>
              <c:pt idx="3">
                <c:v>100</c:v>
              </c:pt>
              <c:pt idx="4">
                <c:v>200</c:v>
              </c:pt>
              <c:pt idx="5">
                <c:v>300</c:v>
              </c:pt>
            </c:numLit>
          </c:val>
          <c:extLst>
            <c:ext xmlns:c16="http://schemas.microsoft.com/office/drawing/2014/chart" uri="{C3380CC4-5D6E-409C-BE32-E72D297353CC}">
              <c16:uniqueId val="{00000005-B7F3-4CDF-A87F-648B0A654F5C}"/>
            </c:ext>
          </c:extLst>
        </c:ser>
        <c:ser>
          <c:idx val="1"/>
          <c:order val="1"/>
          <c:tx>
            <c:v>Etter</c:v>
          </c:tx>
          <c:invertIfNegative val="0"/>
          <c:dLbls>
            <c:dLbl>
              <c:idx val="3"/>
              <c:layout>
                <c:manualLayout>
                  <c:x val="1.3615862844733177E-2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nb-N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F3-4CDF-A87F-648B0A654F5C}"/>
                </c:ext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'Oppgave 8.1'!$A$3:$A$8</c:f>
              <c:strCache>
                <c:ptCount val="6"/>
                <c:pt idx="0">
                  <c:v>Omløpsmidler</c:v>
                </c:pt>
                <c:pt idx="1">
                  <c:v>Anleggsmidler</c:v>
                </c:pt>
                <c:pt idx="2">
                  <c:v>Sum eiendeler</c:v>
                </c:pt>
                <c:pt idx="3">
                  <c:v>Egenkapital </c:v>
                </c:pt>
                <c:pt idx="4">
                  <c:v>Gjeld</c:v>
                </c:pt>
                <c:pt idx="5">
                  <c:v>Sum gjeld og egenkapital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50</c:v>
              </c:pt>
              <c:pt idx="1">
                <c:v>290</c:v>
              </c:pt>
              <c:pt idx="2">
                <c:v>340</c:v>
              </c:pt>
              <c:pt idx="3">
                <c:v>100</c:v>
              </c:pt>
              <c:pt idx="4">
                <c:v>240</c:v>
              </c:pt>
              <c:pt idx="5">
                <c:v>340</c:v>
              </c:pt>
            </c:numLit>
          </c:val>
          <c:extLst>
            <c:ext xmlns:c16="http://schemas.microsoft.com/office/drawing/2014/chart" uri="{C3380CC4-5D6E-409C-BE32-E72D297353CC}">
              <c16:uniqueId val="{00000007-B7F3-4CDF-A87F-648B0A654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483616"/>
        <c:axId val="1"/>
      </c:barChart>
      <c:catAx>
        <c:axId val="236483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36483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Anleggsmidler</c:v>
          </c:tx>
          <c:invertIfNegative val="0"/>
          <c:dLbls>
            <c:spPr>
              <a:noFill/>
              <a:ln w="25400">
                <a:noFill/>
              </a:ln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Bokført verdi</c:v>
              </c:pt>
              <c:pt idx="1">
                <c:v>Markedsverdi</c:v>
              </c:pt>
            </c:strLit>
          </c:cat>
          <c:val>
            <c:numLit>
              <c:formatCode>General</c:formatCode>
              <c:ptCount val="2"/>
              <c:pt idx="0">
                <c:v>7338</c:v>
              </c:pt>
              <c:pt idx="1">
                <c:v>12399</c:v>
              </c:pt>
            </c:numLit>
          </c:val>
          <c:extLst>
            <c:ext xmlns:c16="http://schemas.microsoft.com/office/drawing/2014/chart" uri="{C3380CC4-5D6E-409C-BE32-E72D297353CC}">
              <c16:uniqueId val="{00000000-6839-49BD-8BD7-C7E121C5B1B6}"/>
            </c:ext>
          </c:extLst>
        </c:ser>
        <c:ser>
          <c:idx val="1"/>
          <c:order val="1"/>
          <c:tx>
            <c:v>Omløpsmidler</c:v>
          </c:tx>
          <c:invertIfNegative val="0"/>
          <c:dLbls>
            <c:spPr>
              <a:noFill/>
              <a:ln w="25400">
                <a:noFill/>
              </a:ln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Bokført verdi</c:v>
              </c:pt>
              <c:pt idx="1">
                <c:v>Markedsverdi</c:v>
              </c:pt>
            </c:strLit>
          </c:cat>
          <c:val>
            <c:numLit>
              <c:formatCode>General</c:formatCode>
              <c:ptCount val="2"/>
              <c:pt idx="0">
                <c:v>2009</c:v>
              </c:pt>
              <c:pt idx="1">
                <c:v>2009</c:v>
              </c:pt>
            </c:numLit>
          </c:val>
          <c:extLst>
            <c:ext xmlns:c16="http://schemas.microsoft.com/office/drawing/2014/chart" uri="{C3380CC4-5D6E-409C-BE32-E72D297353CC}">
              <c16:uniqueId val="{00000001-6839-49BD-8BD7-C7E121C5B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6488864"/>
        <c:axId val="1"/>
      </c:barChart>
      <c:catAx>
        <c:axId val="236488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Mill. kroner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364888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000050403257569E-2"/>
          <c:y val="7.0217917675544791E-2"/>
          <c:w val="0.72903271738452458"/>
          <c:h val="0.81598062953995154"/>
        </c:manualLayout>
      </c:layout>
      <c:lineChart>
        <c:grouping val="standard"/>
        <c:varyColors val="0"/>
        <c:ser>
          <c:idx val="0"/>
          <c:order val="0"/>
          <c:tx>
            <c:v>Til eierne</c:v>
          </c:tx>
          <c:marker>
            <c:symbol val="none"/>
          </c:marker>
          <c:cat>
            <c:numLit>
              <c:formatCode>General</c:formatCode>
              <c:ptCount val="41"/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13</c:v>
              </c:pt>
              <c:pt idx="14">
                <c:v>14</c:v>
              </c:pt>
              <c:pt idx="15">
                <c:v>15</c:v>
              </c:pt>
              <c:pt idx="16">
                <c:v>16</c:v>
              </c:pt>
              <c:pt idx="17">
                <c:v>17</c:v>
              </c:pt>
              <c:pt idx="18">
                <c:v>18</c:v>
              </c:pt>
              <c:pt idx="19">
                <c:v>19</c:v>
              </c:pt>
              <c:pt idx="20">
                <c:v>20</c:v>
              </c:pt>
              <c:pt idx="21">
                <c:v>21</c:v>
              </c:pt>
              <c:pt idx="22">
                <c:v>22</c:v>
              </c:pt>
              <c:pt idx="23">
                <c:v>23</c:v>
              </c:pt>
              <c:pt idx="24">
                <c:v>24</c:v>
              </c:pt>
              <c:pt idx="25">
                <c:v>25</c:v>
              </c:pt>
              <c:pt idx="26">
                <c:v>26</c:v>
              </c:pt>
              <c:pt idx="27">
                <c:v>27</c:v>
              </c:pt>
              <c:pt idx="28">
                <c:v>28</c:v>
              </c:pt>
              <c:pt idx="29">
                <c:v>29</c:v>
              </c:pt>
              <c:pt idx="30">
                <c:v>30</c:v>
              </c:pt>
              <c:pt idx="31">
                <c:v>31</c:v>
              </c:pt>
              <c:pt idx="32">
                <c:v>32</c:v>
              </c:pt>
              <c:pt idx="33">
                <c:v>33</c:v>
              </c:pt>
              <c:pt idx="34">
                <c:v>34</c:v>
              </c:pt>
              <c:pt idx="35">
                <c:v>35</c:v>
              </c:pt>
              <c:pt idx="36">
                <c:v>36</c:v>
              </c:pt>
              <c:pt idx="37">
                <c:v>37</c:v>
              </c:pt>
              <c:pt idx="38">
                <c:v>38</c:v>
              </c:pt>
              <c:pt idx="39">
                <c:v>39</c:v>
              </c:pt>
              <c:pt idx="40">
                <c:v>40</c:v>
              </c:pt>
            </c:numLit>
          </c:cat>
          <c:val>
            <c:numLit>
              <c:formatCode>General</c:formatCode>
              <c:ptCount val="41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1</c:v>
              </c:pt>
              <c:pt idx="8">
                <c:v>2</c:v>
              </c:pt>
              <c:pt idx="9">
                <c:v>3</c:v>
              </c:pt>
              <c:pt idx="10">
                <c:v>4</c:v>
              </c:pt>
              <c:pt idx="11">
                <c:v>5</c:v>
              </c:pt>
              <c:pt idx="12">
                <c:v>6</c:v>
              </c:pt>
              <c:pt idx="13">
                <c:v>7</c:v>
              </c:pt>
              <c:pt idx="14">
                <c:v>8</c:v>
              </c:pt>
              <c:pt idx="15">
                <c:v>9</c:v>
              </c:pt>
              <c:pt idx="16">
                <c:v>10</c:v>
              </c:pt>
              <c:pt idx="17">
                <c:v>11</c:v>
              </c:pt>
              <c:pt idx="18">
                <c:v>12</c:v>
              </c:pt>
              <c:pt idx="19">
                <c:v>13</c:v>
              </c:pt>
              <c:pt idx="20">
                <c:v>14</c:v>
              </c:pt>
              <c:pt idx="21">
                <c:v>15</c:v>
              </c:pt>
              <c:pt idx="22">
                <c:v>16</c:v>
              </c:pt>
              <c:pt idx="23">
                <c:v>17</c:v>
              </c:pt>
              <c:pt idx="24">
                <c:v>18</c:v>
              </c:pt>
              <c:pt idx="25">
                <c:v>19</c:v>
              </c:pt>
              <c:pt idx="26">
                <c:v>20</c:v>
              </c:pt>
              <c:pt idx="27">
                <c:v>21</c:v>
              </c:pt>
              <c:pt idx="28">
                <c:v>22</c:v>
              </c:pt>
              <c:pt idx="29">
                <c:v>23</c:v>
              </c:pt>
              <c:pt idx="30">
                <c:v>24</c:v>
              </c:pt>
              <c:pt idx="31">
                <c:v>25</c:v>
              </c:pt>
              <c:pt idx="32">
                <c:v>26</c:v>
              </c:pt>
              <c:pt idx="33">
                <c:v>27</c:v>
              </c:pt>
              <c:pt idx="34">
                <c:v>28</c:v>
              </c:pt>
              <c:pt idx="35">
                <c:v>29</c:v>
              </c:pt>
              <c:pt idx="36">
                <c:v>30</c:v>
              </c:pt>
              <c:pt idx="37">
                <c:v>31</c:v>
              </c:pt>
              <c:pt idx="38">
                <c:v>32</c:v>
              </c:pt>
              <c:pt idx="39">
                <c:v>33</c:v>
              </c:pt>
              <c:pt idx="40">
                <c:v>34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09B0-4540-A823-BF59E4AA8B3A}"/>
            </c:ext>
          </c:extLst>
        </c:ser>
        <c:ser>
          <c:idx val="1"/>
          <c:order val="1"/>
          <c:tx>
            <c:strRef>
              <c:f>'Oppgave 8.3'!$C$3</c:f>
              <c:strCache>
                <c:ptCount val="1"/>
                <c:pt idx="0">
                  <c:v> Til kreditorene</c:v>
                </c:pt>
              </c:strCache>
            </c:strRef>
          </c:tx>
          <c:marker>
            <c:symbol val="none"/>
          </c:marker>
          <c:cat>
            <c:numLit>
              <c:formatCode>General</c:formatCode>
              <c:ptCount val="41"/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13</c:v>
              </c:pt>
              <c:pt idx="14">
                <c:v>14</c:v>
              </c:pt>
              <c:pt idx="15">
                <c:v>15</c:v>
              </c:pt>
              <c:pt idx="16">
                <c:v>16</c:v>
              </c:pt>
              <c:pt idx="17">
                <c:v>17</c:v>
              </c:pt>
              <c:pt idx="18">
                <c:v>18</c:v>
              </c:pt>
              <c:pt idx="19">
                <c:v>19</c:v>
              </c:pt>
              <c:pt idx="20">
                <c:v>20</c:v>
              </c:pt>
              <c:pt idx="21">
                <c:v>21</c:v>
              </c:pt>
              <c:pt idx="22">
                <c:v>22</c:v>
              </c:pt>
              <c:pt idx="23">
                <c:v>23</c:v>
              </c:pt>
              <c:pt idx="24">
                <c:v>24</c:v>
              </c:pt>
              <c:pt idx="25">
                <c:v>25</c:v>
              </c:pt>
              <c:pt idx="26">
                <c:v>26</c:v>
              </c:pt>
              <c:pt idx="27">
                <c:v>27</c:v>
              </c:pt>
              <c:pt idx="28">
                <c:v>28</c:v>
              </c:pt>
              <c:pt idx="29">
                <c:v>29</c:v>
              </c:pt>
              <c:pt idx="30">
                <c:v>30</c:v>
              </c:pt>
              <c:pt idx="31">
                <c:v>31</c:v>
              </c:pt>
              <c:pt idx="32">
                <c:v>32</c:v>
              </c:pt>
              <c:pt idx="33">
                <c:v>33</c:v>
              </c:pt>
              <c:pt idx="34">
                <c:v>34</c:v>
              </c:pt>
              <c:pt idx="35">
                <c:v>35</c:v>
              </c:pt>
              <c:pt idx="36">
                <c:v>36</c:v>
              </c:pt>
              <c:pt idx="37">
                <c:v>37</c:v>
              </c:pt>
              <c:pt idx="38">
                <c:v>38</c:v>
              </c:pt>
              <c:pt idx="39">
                <c:v>39</c:v>
              </c:pt>
              <c:pt idx="40">
                <c:v>40</c:v>
              </c:pt>
            </c:numLit>
          </c:cat>
          <c:val>
            <c:numLit>
              <c:formatCode>General</c:formatCode>
              <c:ptCount val="41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6</c:v>
              </c:pt>
              <c:pt idx="8">
                <c:v>6</c:v>
              </c:pt>
              <c:pt idx="9">
                <c:v>6</c:v>
              </c:pt>
              <c:pt idx="10">
                <c:v>6</c:v>
              </c:pt>
              <c:pt idx="11">
                <c:v>6</c:v>
              </c:pt>
              <c:pt idx="12">
                <c:v>6</c:v>
              </c:pt>
              <c:pt idx="13">
                <c:v>6</c:v>
              </c:pt>
              <c:pt idx="14">
                <c:v>6</c:v>
              </c:pt>
              <c:pt idx="15">
                <c:v>6</c:v>
              </c:pt>
              <c:pt idx="16">
                <c:v>6</c:v>
              </c:pt>
              <c:pt idx="17">
                <c:v>6</c:v>
              </c:pt>
              <c:pt idx="18">
                <c:v>6</c:v>
              </c:pt>
              <c:pt idx="19">
                <c:v>6</c:v>
              </c:pt>
              <c:pt idx="20">
                <c:v>6</c:v>
              </c:pt>
              <c:pt idx="21">
                <c:v>6</c:v>
              </c:pt>
              <c:pt idx="22">
                <c:v>6</c:v>
              </c:pt>
              <c:pt idx="23">
                <c:v>6</c:v>
              </c:pt>
              <c:pt idx="24">
                <c:v>6</c:v>
              </c:pt>
              <c:pt idx="25">
                <c:v>6</c:v>
              </c:pt>
              <c:pt idx="26">
                <c:v>6</c:v>
              </c:pt>
              <c:pt idx="27">
                <c:v>6</c:v>
              </c:pt>
              <c:pt idx="28">
                <c:v>6</c:v>
              </c:pt>
              <c:pt idx="29">
                <c:v>6</c:v>
              </c:pt>
              <c:pt idx="30">
                <c:v>6</c:v>
              </c:pt>
              <c:pt idx="31">
                <c:v>6</c:v>
              </c:pt>
              <c:pt idx="32">
                <c:v>6</c:v>
              </c:pt>
              <c:pt idx="33">
                <c:v>6</c:v>
              </c:pt>
              <c:pt idx="34">
                <c:v>6</c:v>
              </c:pt>
              <c:pt idx="35">
                <c:v>6</c:v>
              </c:pt>
              <c:pt idx="36">
                <c:v>6</c:v>
              </c:pt>
              <c:pt idx="37">
                <c:v>6</c:v>
              </c:pt>
              <c:pt idx="38">
                <c:v>6</c:v>
              </c:pt>
              <c:pt idx="39">
                <c:v>6</c:v>
              </c:pt>
              <c:pt idx="40">
                <c:v>6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09B0-4540-A823-BF59E4AA8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6486568"/>
        <c:axId val="1"/>
      </c:lineChart>
      <c:catAx>
        <c:axId val="236486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Kontantstrøm fra</a:t>
                </a:r>
                <a:r>
                  <a:rPr lang="nb-NO" baseline="0"/>
                  <a:t> driften</a:t>
                </a:r>
                <a:r>
                  <a:rPr lang="nb-NO"/>
                  <a:t> (mill. kr.)</a:t>
                </a:r>
              </a:p>
            </c:rich>
          </c:tx>
          <c:layout>
            <c:manualLayout>
              <c:xMode val="edge"/>
              <c:yMode val="edge"/>
              <c:x val="0.27483878674457729"/>
              <c:y val="0.920096761100738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0"/>
        <c:lblAlgn val="ctr"/>
        <c:lblOffset val="100"/>
        <c:tickLblSkip val="10"/>
        <c:tickMarkSkip val="5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Kontanstrøm</a:t>
                </a:r>
                <a:r>
                  <a:rPr lang="nb-NO" baseline="0"/>
                  <a:t> (m</a:t>
                </a:r>
                <a:r>
                  <a:rPr lang="nb-NO"/>
                  <a:t>ill. kr.)</a:t>
                </a:r>
              </a:p>
            </c:rich>
          </c:tx>
          <c:layout>
            <c:manualLayout>
              <c:xMode val="edge"/>
              <c:yMode val="edge"/>
              <c:x val="0.11483878674457729"/>
              <c:y val="1.210661038504207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23648656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483931765166519"/>
          <c:y val="0.42130757366669375"/>
          <c:w val="0.15483878674457729"/>
          <c:h val="0.113801444922477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574654956085323E-2"/>
          <c:y val="7.3979591836734693E-2"/>
          <c:w val="0.88456712672521953"/>
          <c:h val="0.7448979591836735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3"/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</c:numLit>
          </c:cat>
          <c:val>
            <c:numLit>
              <c:formatCode>General</c:formatCode>
              <c:ptCount val="13"/>
              <c:pt idx="0">
                <c:v>24.307692307692307</c:v>
              </c:pt>
              <c:pt idx="1">
                <c:v>26.333333333333332</c:v>
              </c:pt>
              <c:pt idx="2">
                <c:v>28.72727272727273</c:v>
              </c:pt>
              <c:pt idx="3">
                <c:v>31.6</c:v>
              </c:pt>
              <c:pt idx="4">
                <c:v>35.111111111111114</c:v>
              </c:pt>
              <c:pt idx="5">
                <c:v>39.5</c:v>
              </c:pt>
              <c:pt idx="6">
                <c:v>45.142857142857139</c:v>
              </c:pt>
              <c:pt idx="7">
                <c:v>52.666666666666671</c:v>
              </c:pt>
              <c:pt idx="8">
                <c:v>63.2</c:v>
              </c:pt>
              <c:pt idx="9">
                <c:v>78.999999999999986</c:v>
              </c:pt>
              <c:pt idx="10">
                <c:v>105.33333333333334</c:v>
              </c:pt>
              <c:pt idx="11">
                <c:v>157.99999999999997</c:v>
              </c:pt>
              <c:pt idx="12">
                <c:v>315.99999999999977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5EAC-42C6-B947-50CCF73EB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5656608"/>
        <c:axId val="1"/>
      </c:lineChart>
      <c:catAx>
        <c:axId val="235656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Realvekst, %</a:t>
                </a:r>
              </a:p>
            </c:rich>
          </c:tx>
          <c:layout>
            <c:manualLayout>
              <c:xMode val="edge"/>
              <c:yMode val="edge"/>
              <c:x val="0.47678795483061481"/>
              <c:y val="0.915816344874698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0"/>
        <c:lblAlgn val="ctr"/>
        <c:lblOffset val="100"/>
        <c:tickLblSkip val="2"/>
        <c:tickMarkSkip val="2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Egenkapitalverdi, mill. kroner</a:t>
                </a:r>
              </a:p>
            </c:rich>
          </c:tx>
          <c:layout>
            <c:manualLayout>
              <c:xMode val="edge"/>
              <c:yMode val="edge"/>
              <c:x val="0.13927227101631118"/>
              <c:y val="1.275518642361485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23565660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180975</xdr:rowOff>
    </xdr:from>
    <xdr:to>
      <xdr:col>7</xdr:col>
      <xdr:colOff>9525</xdr:colOff>
      <xdr:row>23</xdr:row>
      <xdr:rowOff>66675</xdr:rowOff>
    </xdr:to>
    <xdr:graphicFrame macro="">
      <xdr:nvGraphicFramePr>
        <xdr:cNvPr id="38954" name="Chart 8">
          <a:extLst>
            <a:ext uri="{FF2B5EF4-FFF2-40B4-BE49-F238E27FC236}">
              <a16:creationId xmlns:a16="http://schemas.microsoft.com/office/drawing/2014/main" id="{00000000-0008-0000-0000-00002A9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876300</xdr:colOff>
      <xdr:row>14</xdr:row>
      <xdr:rowOff>161925</xdr:rowOff>
    </xdr:from>
    <xdr:to>
      <xdr:col>7</xdr:col>
      <xdr:colOff>838200</xdr:colOff>
      <xdr:row>29</xdr:row>
      <xdr:rowOff>47625</xdr:rowOff>
    </xdr:to>
    <xdr:graphicFrame macro="">
      <xdr:nvGraphicFramePr>
        <xdr:cNvPr id="51252" name="Chart 1">
          <a:extLst>
            <a:ext uri="{FF2B5EF4-FFF2-40B4-BE49-F238E27FC236}">
              <a16:creationId xmlns:a16="http://schemas.microsoft.com/office/drawing/2014/main" id="{00000000-0008-0000-0100-000034C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44</xdr:row>
      <xdr:rowOff>47625</xdr:rowOff>
    </xdr:from>
    <xdr:to>
      <xdr:col>10</xdr:col>
      <xdr:colOff>409575</xdr:colOff>
      <xdr:row>68</xdr:row>
      <xdr:rowOff>95250</xdr:rowOff>
    </xdr:to>
    <xdr:graphicFrame macro="">
      <xdr:nvGraphicFramePr>
        <xdr:cNvPr id="2094" name="Chart 1">
          <a:extLst>
            <a:ext uri="{FF2B5EF4-FFF2-40B4-BE49-F238E27FC236}">
              <a16:creationId xmlns:a16="http://schemas.microsoft.com/office/drawing/2014/main" id="{00000000-0008-0000-0200-00002E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38</xdr:row>
      <xdr:rowOff>47625</xdr:rowOff>
    </xdr:from>
    <xdr:to>
      <xdr:col>11</xdr:col>
      <xdr:colOff>161925</xdr:colOff>
      <xdr:row>61</xdr:row>
      <xdr:rowOff>57150</xdr:rowOff>
    </xdr:to>
    <xdr:graphicFrame macro="">
      <xdr:nvGraphicFramePr>
        <xdr:cNvPr id="1070" name="Chart 1">
          <a:extLst>
            <a:ext uri="{FF2B5EF4-FFF2-40B4-BE49-F238E27FC236}">
              <a16:creationId xmlns:a16="http://schemas.microsoft.com/office/drawing/2014/main" id="{00000000-0008-0000-0500-00002E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tabSelected="1" workbookViewId="0"/>
  </sheetViews>
  <sheetFormatPr baseColWidth="10" defaultColWidth="9.140625" defaultRowHeight="15" x14ac:dyDescent="0.25"/>
  <cols>
    <col min="1" max="1" width="15" style="1" customWidth="1"/>
    <col min="2" max="16384" width="9.140625" style="1"/>
  </cols>
  <sheetData>
    <row r="1" spans="1:3" x14ac:dyDescent="0.25">
      <c r="A1" s="1" t="s">
        <v>33</v>
      </c>
    </row>
    <row r="2" spans="1:3" x14ac:dyDescent="0.25">
      <c r="B2" s="2" t="s">
        <v>34</v>
      </c>
      <c r="C2" s="2" t="s">
        <v>35</v>
      </c>
    </row>
    <row r="3" spans="1:3" x14ac:dyDescent="0.25">
      <c r="A3" s="1" t="s">
        <v>36</v>
      </c>
      <c r="B3" s="2">
        <v>100</v>
      </c>
      <c r="C3" s="2">
        <v>50</v>
      </c>
    </row>
    <row r="4" spans="1:3" x14ac:dyDescent="0.25">
      <c r="A4" s="1" t="s">
        <v>37</v>
      </c>
      <c r="B4" s="2">
        <v>200</v>
      </c>
      <c r="C4" s="2">
        <v>290</v>
      </c>
    </row>
    <row r="5" spans="1:3" x14ac:dyDescent="0.25">
      <c r="A5" s="1" t="s">
        <v>38</v>
      </c>
      <c r="B5" s="2">
        <f>SUM(B3:B4)</f>
        <v>300</v>
      </c>
      <c r="C5" s="2">
        <f>SUM(C3:C4)</f>
        <v>340</v>
      </c>
    </row>
    <row r="6" spans="1:3" x14ac:dyDescent="0.25">
      <c r="A6" s="1" t="s">
        <v>39</v>
      </c>
      <c r="B6" s="2">
        <v>100</v>
      </c>
      <c r="C6" s="2">
        <v>100</v>
      </c>
    </row>
    <row r="7" spans="1:3" x14ac:dyDescent="0.25">
      <c r="A7" s="1" t="s">
        <v>40</v>
      </c>
      <c r="B7" s="2">
        <v>200</v>
      </c>
      <c r="C7" s="2">
        <v>240</v>
      </c>
    </row>
    <row r="8" spans="1:3" x14ac:dyDescent="0.25">
      <c r="A8" s="1" t="s">
        <v>41</v>
      </c>
      <c r="B8" s="2">
        <f>SUM(B6:B7)</f>
        <v>300</v>
      </c>
      <c r="C8" s="2">
        <f>SUM(C6:C7)</f>
        <v>340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8"/>
  <sheetViews>
    <sheetView workbookViewId="0"/>
  </sheetViews>
  <sheetFormatPr baseColWidth="10" defaultColWidth="13.28515625" defaultRowHeight="15" x14ac:dyDescent="0.25"/>
  <cols>
    <col min="1" max="1" width="22.85546875" style="1" customWidth="1"/>
    <col min="2" max="3" width="13.28515625" style="1" customWidth="1"/>
    <col min="4" max="4" width="9.7109375" style="1" customWidth="1"/>
    <col min="5" max="5" width="12.5703125" style="1" customWidth="1"/>
    <col min="6" max="6" width="9.140625" customWidth="1"/>
    <col min="7" max="16384" width="13.28515625" style="1"/>
  </cols>
  <sheetData>
    <row r="1" spans="1:10" x14ac:dyDescent="0.25">
      <c r="A1" s="1" t="s">
        <v>50</v>
      </c>
      <c r="F1" s="1"/>
    </row>
    <row r="2" spans="1:10" x14ac:dyDescent="0.25">
      <c r="A2" s="4"/>
      <c r="B2" s="5" t="s">
        <v>42</v>
      </c>
      <c r="C2" s="5" t="s">
        <v>43</v>
      </c>
      <c r="D2" s="5" t="s">
        <v>44</v>
      </c>
      <c r="E2" s="5" t="s">
        <v>51</v>
      </c>
      <c r="F2" s="1"/>
    </row>
    <row r="3" spans="1:10" x14ac:dyDescent="0.25">
      <c r="A3" s="1" t="s">
        <v>37</v>
      </c>
      <c r="B3" s="3">
        <v>7338</v>
      </c>
      <c r="C3" s="3">
        <f>11803+596</f>
        <v>12399</v>
      </c>
      <c r="D3" s="3">
        <f t="shared" ref="D3:D12" si="0">C3-B3</f>
        <v>5061</v>
      </c>
      <c r="E3" s="6">
        <f>(D3/B3)*100</f>
        <v>68.969746524938685</v>
      </c>
      <c r="F3" s="1"/>
    </row>
    <row r="4" spans="1:10" x14ac:dyDescent="0.25">
      <c r="A4" s="4" t="s">
        <v>36</v>
      </c>
      <c r="B4" s="10">
        <v>2009</v>
      </c>
      <c r="C4" s="10">
        <f>B4</f>
        <v>2009</v>
      </c>
      <c r="D4" s="10">
        <f t="shared" si="0"/>
        <v>0</v>
      </c>
      <c r="E4" s="11">
        <f t="shared" ref="E4:E12" si="1">(D4/B4)*100</f>
        <v>0</v>
      </c>
      <c r="F4" s="1"/>
    </row>
    <row r="5" spans="1:10" x14ac:dyDescent="0.25">
      <c r="A5" s="13" t="s">
        <v>38</v>
      </c>
      <c r="B5" s="14">
        <f>SUM(B3:B4)</f>
        <v>9347</v>
      </c>
      <c r="C5" s="14">
        <f>C3+C4</f>
        <v>14408</v>
      </c>
      <c r="D5" s="14">
        <f t="shared" si="0"/>
        <v>5061</v>
      </c>
      <c r="E5" s="12">
        <f t="shared" si="1"/>
        <v>54.145715202738842</v>
      </c>
      <c r="F5" s="1"/>
      <c r="H5" s="3"/>
    </row>
    <row r="6" spans="1:10" x14ac:dyDescent="0.25">
      <c r="A6" s="1" t="s">
        <v>45</v>
      </c>
      <c r="B6" s="3">
        <v>237</v>
      </c>
      <c r="C6" s="3">
        <f>B6</f>
        <v>237</v>
      </c>
      <c r="D6" s="3">
        <f t="shared" si="0"/>
        <v>0</v>
      </c>
      <c r="E6" s="6">
        <f t="shared" si="1"/>
        <v>0</v>
      </c>
      <c r="F6" s="1"/>
    </row>
    <row r="7" spans="1:10" x14ac:dyDescent="0.25">
      <c r="A7" s="4" t="s">
        <v>46</v>
      </c>
      <c r="B7" s="10">
        <v>3193</v>
      </c>
      <c r="C7" s="10">
        <f>C12-C6-C9-C10</f>
        <v>8224</v>
      </c>
      <c r="D7" s="10">
        <f t="shared" si="0"/>
        <v>5031</v>
      </c>
      <c r="E7" s="11">
        <f t="shared" si="1"/>
        <v>157.56341998120888</v>
      </c>
      <c r="F7" s="1"/>
      <c r="H7" s="3"/>
    </row>
    <row r="8" spans="1:10" x14ac:dyDescent="0.25">
      <c r="A8" s="13" t="s">
        <v>52</v>
      </c>
      <c r="B8" s="14">
        <f>SUM(B6:B7)</f>
        <v>3430</v>
      </c>
      <c r="C8" s="14">
        <f>SUM(C6:C7)</f>
        <v>8461</v>
      </c>
      <c r="D8" s="14">
        <f t="shared" si="0"/>
        <v>5031</v>
      </c>
      <c r="E8" s="12">
        <f t="shared" si="1"/>
        <v>146.67638483965015</v>
      </c>
      <c r="F8" s="1"/>
      <c r="H8" s="3"/>
    </row>
    <row r="9" spans="1:10" x14ac:dyDescent="0.25">
      <c r="A9" s="1" t="s">
        <v>47</v>
      </c>
      <c r="B9" s="3">
        <v>4751</v>
      </c>
      <c r="C9" s="3">
        <v>4781</v>
      </c>
      <c r="D9" s="3">
        <f t="shared" si="0"/>
        <v>30</v>
      </c>
      <c r="E9" s="6">
        <f t="shared" si="1"/>
        <v>0.63144601136602818</v>
      </c>
      <c r="F9" s="1"/>
    </row>
    <row r="10" spans="1:10" x14ac:dyDescent="0.25">
      <c r="A10" s="4" t="s">
        <v>48</v>
      </c>
      <c r="B10" s="10">
        <v>1166</v>
      </c>
      <c r="C10" s="10">
        <f>B10</f>
        <v>1166</v>
      </c>
      <c r="D10" s="10">
        <f t="shared" si="0"/>
        <v>0</v>
      </c>
      <c r="E10" s="11">
        <f t="shared" si="1"/>
        <v>0</v>
      </c>
      <c r="F10" s="1"/>
    </row>
    <row r="11" spans="1:10" x14ac:dyDescent="0.25">
      <c r="A11" s="13" t="s">
        <v>53</v>
      </c>
      <c r="B11" s="14">
        <f>SUM(B9:B10)</f>
        <v>5917</v>
      </c>
      <c r="C11" s="14">
        <f>SUM(C9:C10)</f>
        <v>5947</v>
      </c>
      <c r="D11" s="14">
        <f t="shared" si="0"/>
        <v>30</v>
      </c>
      <c r="E11" s="12">
        <f>(D11/B11)*100</f>
        <v>0.507013689369613</v>
      </c>
      <c r="F11" s="1"/>
    </row>
    <row r="12" spans="1:10" ht="15.75" thickBot="1" x14ac:dyDescent="0.3">
      <c r="A12" s="7" t="s">
        <v>49</v>
      </c>
      <c r="B12" s="8">
        <f>B8+B11</f>
        <v>9347</v>
      </c>
      <c r="C12" s="8">
        <f>C5</f>
        <v>14408</v>
      </c>
      <c r="D12" s="8">
        <f t="shared" si="0"/>
        <v>5061</v>
      </c>
      <c r="E12" s="9">
        <f t="shared" si="1"/>
        <v>54.145715202738842</v>
      </c>
      <c r="F12" s="1"/>
      <c r="H12" s="3"/>
    </row>
    <row r="13" spans="1:10" ht="15.75" thickTop="1" x14ac:dyDescent="0.25">
      <c r="C13" s="3"/>
      <c r="F13" s="1"/>
      <c r="J13" s="1" t="s">
        <v>3</v>
      </c>
    </row>
    <row r="23" spans="1:12" x14ac:dyDescent="0.25">
      <c r="A23" s="1" t="s">
        <v>3</v>
      </c>
    </row>
    <row r="24" spans="1:12" x14ac:dyDescent="0.25">
      <c r="K24" s="1" t="s">
        <v>3</v>
      </c>
    </row>
    <row r="28" spans="1:12" x14ac:dyDescent="0.25">
      <c r="L28" s="1" t="s">
        <v>3</v>
      </c>
    </row>
  </sheetData>
  <pageMargins left="0.7" right="0.7" top="0.75" bottom="0.75" header="0.3" footer="0.3"/>
  <ignoredErrors>
    <ignoredError sqref="C5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T44"/>
  <sheetViews>
    <sheetView workbookViewId="0"/>
  </sheetViews>
  <sheetFormatPr baseColWidth="10" defaultColWidth="9.140625" defaultRowHeight="15" x14ac:dyDescent="0.25"/>
  <cols>
    <col min="1" max="1" width="19.42578125" style="1" customWidth="1"/>
    <col min="2" max="2" width="11.140625" style="1" customWidth="1"/>
    <col min="3" max="3" width="10.85546875" style="1" customWidth="1"/>
    <col min="4" max="4" width="12.140625" style="1" customWidth="1"/>
    <col min="5" max="16384" width="9.140625" style="1"/>
  </cols>
  <sheetData>
    <row r="2" spans="1:5" x14ac:dyDescent="0.25">
      <c r="A2" s="1" t="s">
        <v>14</v>
      </c>
      <c r="B2" s="1">
        <v>6</v>
      </c>
    </row>
    <row r="3" spans="1:5" x14ac:dyDescent="0.25">
      <c r="A3" s="1" t="s">
        <v>15</v>
      </c>
      <c r="B3" s="1" t="s">
        <v>16</v>
      </c>
      <c r="C3" s="1" t="s">
        <v>54</v>
      </c>
    </row>
    <row r="4" spans="1:5" x14ac:dyDescent="0.25">
      <c r="B4" s="1">
        <f>D4-C4</f>
        <v>0</v>
      </c>
      <c r="C4" s="1">
        <f>MIN(D4,$B$2)</f>
        <v>0</v>
      </c>
      <c r="D4" s="1">
        <v>0</v>
      </c>
    </row>
    <row r="5" spans="1:5" x14ac:dyDescent="0.25">
      <c r="A5" s="1">
        <v>1</v>
      </c>
      <c r="B5" s="1">
        <f t="shared" ref="B5:B44" si="0">A5-C5</f>
        <v>0</v>
      </c>
      <c r="C5" s="1">
        <f t="shared" ref="C5:C44" si="1">MIN(A5,$B$2)</f>
        <v>1</v>
      </c>
    </row>
    <row r="6" spans="1:5" x14ac:dyDescent="0.25">
      <c r="A6" s="1">
        <v>2</v>
      </c>
      <c r="B6" s="1">
        <f t="shared" si="0"/>
        <v>0</v>
      </c>
      <c r="C6" s="1">
        <f t="shared" si="1"/>
        <v>2</v>
      </c>
    </row>
    <row r="7" spans="1:5" x14ac:dyDescent="0.25">
      <c r="A7" s="1">
        <v>3</v>
      </c>
      <c r="B7" s="1">
        <f t="shared" si="0"/>
        <v>0</v>
      </c>
      <c r="C7" s="1">
        <f t="shared" si="1"/>
        <v>3</v>
      </c>
    </row>
    <row r="8" spans="1:5" x14ac:dyDescent="0.25">
      <c r="A8" s="1">
        <v>4</v>
      </c>
      <c r="B8" s="1">
        <f t="shared" si="0"/>
        <v>0</v>
      </c>
      <c r="C8" s="1">
        <f t="shared" si="1"/>
        <v>4</v>
      </c>
    </row>
    <row r="9" spans="1:5" x14ac:dyDescent="0.25">
      <c r="A9" s="1">
        <v>5</v>
      </c>
      <c r="B9" s="1">
        <f t="shared" si="0"/>
        <v>0</v>
      </c>
      <c r="C9" s="1">
        <f t="shared" si="1"/>
        <v>5</v>
      </c>
    </row>
    <row r="10" spans="1:5" x14ac:dyDescent="0.25">
      <c r="A10" s="1">
        <v>6</v>
      </c>
      <c r="B10" s="1">
        <f t="shared" si="0"/>
        <v>0</v>
      </c>
      <c r="C10" s="1">
        <f t="shared" si="1"/>
        <v>6</v>
      </c>
    </row>
    <row r="11" spans="1:5" x14ac:dyDescent="0.25">
      <c r="A11" s="1">
        <v>7</v>
      </c>
      <c r="B11" s="1">
        <f t="shared" si="0"/>
        <v>1</v>
      </c>
      <c r="C11" s="1">
        <f t="shared" si="1"/>
        <v>6</v>
      </c>
      <c r="E11" s="1" t="s">
        <v>3</v>
      </c>
    </row>
    <row r="12" spans="1:5" x14ac:dyDescent="0.25">
      <c r="A12" s="1">
        <v>8</v>
      </c>
      <c r="B12" s="1">
        <f t="shared" si="0"/>
        <v>2</v>
      </c>
      <c r="C12" s="1">
        <f t="shared" si="1"/>
        <v>6</v>
      </c>
    </row>
    <row r="13" spans="1:5" x14ac:dyDescent="0.25">
      <c r="A13" s="1">
        <v>9</v>
      </c>
      <c r="B13" s="1">
        <f t="shared" si="0"/>
        <v>3</v>
      </c>
      <c r="C13" s="1">
        <f t="shared" si="1"/>
        <v>6</v>
      </c>
      <c r="E13" s="1" t="s">
        <v>3</v>
      </c>
    </row>
    <row r="14" spans="1:5" x14ac:dyDescent="0.25">
      <c r="A14" s="1">
        <v>10</v>
      </c>
      <c r="B14" s="1">
        <f t="shared" si="0"/>
        <v>4</v>
      </c>
      <c r="C14" s="1">
        <f t="shared" si="1"/>
        <v>6</v>
      </c>
    </row>
    <row r="15" spans="1:5" x14ac:dyDescent="0.25">
      <c r="A15" s="1">
        <v>11</v>
      </c>
      <c r="B15" s="1">
        <f t="shared" si="0"/>
        <v>5</v>
      </c>
      <c r="C15" s="1">
        <f t="shared" si="1"/>
        <v>6</v>
      </c>
    </row>
    <row r="16" spans="1:5" x14ac:dyDescent="0.25">
      <c r="A16" s="1">
        <v>12</v>
      </c>
      <c r="B16" s="1">
        <f t="shared" si="0"/>
        <v>6</v>
      </c>
      <c r="C16" s="1">
        <f t="shared" si="1"/>
        <v>6</v>
      </c>
    </row>
    <row r="17" spans="1:3" x14ac:dyDescent="0.25">
      <c r="A17" s="1">
        <v>13</v>
      </c>
      <c r="B17" s="1">
        <f t="shared" si="0"/>
        <v>7</v>
      </c>
      <c r="C17" s="1">
        <f t="shared" si="1"/>
        <v>6</v>
      </c>
    </row>
    <row r="18" spans="1:3" x14ac:dyDescent="0.25">
      <c r="A18" s="1">
        <v>14</v>
      </c>
      <c r="B18" s="1">
        <f t="shared" si="0"/>
        <v>8</v>
      </c>
      <c r="C18" s="1">
        <f t="shared" si="1"/>
        <v>6</v>
      </c>
    </row>
    <row r="19" spans="1:3" x14ac:dyDescent="0.25">
      <c r="A19" s="1">
        <v>15</v>
      </c>
      <c r="B19" s="1">
        <f t="shared" si="0"/>
        <v>9</v>
      </c>
      <c r="C19" s="1">
        <f t="shared" si="1"/>
        <v>6</v>
      </c>
    </row>
    <row r="20" spans="1:3" x14ac:dyDescent="0.25">
      <c r="A20" s="1">
        <v>16</v>
      </c>
      <c r="B20" s="1">
        <f t="shared" si="0"/>
        <v>10</v>
      </c>
      <c r="C20" s="1">
        <f t="shared" si="1"/>
        <v>6</v>
      </c>
    </row>
    <row r="21" spans="1:3" x14ac:dyDescent="0.25">
      <c r="A21" s="1">
        <v>17</v>
      </c>
      <c r="B21" s="1">
        <f t="shared" si="0"/>
        <v>11</v>
      </c>
      <c r="C21" s="1">
        <f t="shared" si="1"/>
        <v>6</v>
      </c>
    </row>
    <row r="22" spans="1:3" x14ac:dyDescent="0.25">
      <c r="A22" s="1">
        <v>18</v>
      </c>
      <c r="B22" s="1">
        <f t="shared" si="0"/>
        <v>12</v>
      </c>
      <c r="C22" s="1">
        <f t="shared" si="1"/>
        <v>6</v>
      </c>
    </row>
    <row r="23" spans="1:3" x14ac:dyDescent="0.25">
      <c r="A23" s="1">
        <v>19</v>
      </c>
      <c r="B23" s="1">
        <f t="shared" si="0"/>
        <v>13</v>
      </c>
      <c r="C23" s="1">
        <f t="shared" si="1"/>
        <v>6</v>
      </c>
    </row>
    <row r="24" spans="1:3" x14ac:dyDescent="0.25">
      <c r="A24" s="1">
        <v>20</v>
      </c>
      <c r="B24" s="1">
        <f t="shared" si="0"/>
        <v>14</v>
      </c>
      <c r="C24" s="1">
        <f t="shared" si="1"/>
        <v>6</v>
      </c>
    </row>
    <row r="25" spans="1:3" x14ac:dyDescent="0.25">
      <c r="A25" s="1">
        <v>21</v>
      </c>
      <c r="B25" s="1">
        <f t="shared" si="0"/>
        <v>15</v>
      </c>
      <c r="C25" s="1">
        <f t="shared" si="1"/>
        <v>6</v>
      </c>
    </row>
    <row r="26" spans="1:3" x14ac:dyDescent="0.25">
      <c r="A26" s="1">
        <v>22</v>
      </c>
      <c r="B26" s="1">
        <f t="shared" si="0"/>
        <v>16</v>
      </c>
      <c r="C26" s="1">
        <f t="shared" si="1"/>
        <v>6</v>
      </c>
    </row>
    <row r="27" spans="1:3" x14ac:dyDescent="0.25">
      <c r="A27" s="1">
        <v>23</v>
      </c>
      <c r="B27" s="1">
        <f t="shared" si="0"/>
        <v>17</v>
      </c>
      <c r="C27" s="1">
        <f t="shared" si="1"/>
        <v>6</v>
      </c>
    </row>
    <row r="28" spans="1:3" x14ac:dyDescent="0.25">
      <c r="A28" s="1">
        <v>24</v>
      </c>
      <c r="B28" s="1">
        <f t="shared" si="0"/>
        <v>18</v>
      </c>
      <c r="C28" s="1">
        <f t="shared" si="1"/>
        <v>6</v>
      </c>
    </row>
    <row r="29" spans="1:3" x14ac:dyDescent="0.25">
      <c r="A29" s="1">
        <v>25</v>
      </c>
      <c r="B29" s="1">
        <f t="shared" si="0"/>
        <v>19</v>
      </c>
      <c r="C29" s="1">
        <f t="shared" si="1"/>
        <v>6</v>
      </c>
    </row>
    <row r="30" spans="1:3" x14ac:dyDescent="0.25">
      <c r="A30" s="1">
        <v>26</v>
      </c>
      <c r="B30" s="1">
        <f t="shared" si="0"/>
        <v>20</v>
      </c>
      <c r="C30" s="1">
        <f t="shared" si="1"/>
        <v>6</v>
      </c>
    </row>
    <row r="31" spans="1:3" x14ac:dyDescent="0.25">
      <c r="A31" s="1">
        <v>27</v>
      </c>
      <c r="B31" s="1">
        <f t="shared" si="0"/>
        <v>21</v>
      </c>
      <c r="C31" s="1">
        <f t="shared" si="1"/>
        <v>6</v>
      </c>
    </row>
    <row r="32" spans="1:3" x14ac:dyDescent="0.25">
      <c r="A32" s="1">
        <v>28</v>
      </c>
      <c r="B32" s="1">
        <f t="shared" si="0"/>
        <v>22</v>
      </c>
      <c r="C32" s="1">
        <f t="shared" si="1"/>
        <v>6</v>
      </c>
    </row>
    <row r="33" spans="1:20" x14ac:dyDescent="0.25">
      <c r="A33" s="1">
        <v>29</v>
      </c>
      <c r="B33" s="1">
        <f t="shared" si="0"/>
        <v>23</v>
      </c>
      <c r="C33" s="1">
        <f t="shared" si="1"/>
        <v>6</v>
      </c>
    </row>
    <row r="34" spans="1:20" x14ac:dyDescent="0.25">
      <c r="A34" s="1">
        <v>30</v>
      </c>
      <c r="B34" s="1">
        <f t="shared" si="0"/>
        <v>24</v>
      </c>
      <c r="C34" s="1">
        <f t="shared" si="1"/>
        <v>6</v>
      </c>
      <c r="T34" s="1" t="s">
        <v>3</v>
      </c>
    </row>
    <row r="35" spans="1:20" x14ac:dyDescent="0.25">
      <c r="A35" s="1">
        <v>31</v>
      </c>
      <c r="B35" s="1">
        <f t="shared" si="0"/>
        <v>25</v>
      </c>
      <c r="C35" s="1">
        <f t="shared" si="1"/>
        <v>6</v>
      </c>
    </row>
    <row r="36" spans="1:20" x14ac:dyDescent="0.25">
      <c r="A36" s="1">
        <v>32</v>
      </c>
      <c r="B36" s="1">
        <f t="shared" si="0"/>
        <v>26</v>
      </c>
      <c r="C36" s="1">
        <f t="shared" si="1"/>
        <v>6</v>
      </c>
    </row>
    <row r="37" spans="1:20" x14ac:dyDescent="0.25">
      <c r="A37" s="1">
        <v>33</v>
      </c>
      <c r="B37" s="1">
        <f t="shared" si="0"/>
        <v>27</v>
      </c>
      <c r="C37" s="1">
        <f t="shared" si="1"/>
        <v>6</v>
      </c>
    </row>
    <row r="38" spans="1:20" x14ac:dyDescent="0.25">
      <c r="A38" s="1">
        <v>34</v>
      </c>
      <c r="B38" s="1">
        <f t="shared" si="0"/>
        <v>28</v>
      </c>
      <c r="C38" s="1">
        <f t="shared" si="1"/>
        <v>6</v>
      </c>
    </row>
    <row r="39" spans="1:20" x14ac:dyDescent="0.25">
      <c r="A39" s="1">
        <v>35</v>
      </c>
      <c r="B39" s="1">
        <f t="shared" si="0"/>
        <v>29</v>
      </c>
      <c r="C39" s="1">
        <f t="shared" si="1"/>
        <v>6</v>
      </c>
    </row>
    <row r="40" spans="1:20" x14ac:dyDescent="0.25">
      <c r="A40" s="1">
        <v>36</v>
      </c>
      <c r="B40" s="1">
        <f t="shared" si="0"/>
        <v>30</v>
      </c>
      <c r="C40" s="1">
        <f t="shared" si="1"/>
        <v>6</v>
      </c>
    </row>
    <row r="41" spans="1:20" x14ac:dyDescent="0.25">
      <c r="A41" s="1">
        <v>37</v>
      </c>
      <c r="B41" s="1">
        <f t="shared" si="0"/>
        <v>31</v>
      </c>
      <c r="C41" s="1">
        <f t="shared" si="1"/>
        <v>6</v>
      </c>
    </row>
    <row r="42" spans="1:20" x14ac:dyDescent="0.25">
      <c r="A42" s="1">
        <v>38</v>
      </c>
      <c r="B42" s="1">
        <f t="shared" si="0"/>
        <v>32</v>
      </c>
      <c r="C42" s="1">
        <f t="shared" si="1"/>
        <v>6</v>
      </c>
    </row>
    <row r="43" spans="1:20" x14ac:dyDescent="0.25">
      <c r="A43" s="1">
        <v>39</v>
      </c>
      <c r="B43" s="1">
        <f t="shared" si="0"/>
        <v>33</v>
      </c>
      <c r="C43" s="1">
        <f t="shared" si="1"/>
        <v>6</v>
      </c>
    </row>
    <row r="44" spans="1:20" x14ac:dyDescent="0.25">
      <c r="A44" s="1">
        <v>40</v>
      </c>
      <c r="B44" s="1">
        <f t="shared" si="0"/>
        <v>34</v>
      </c>
      <c r="C44" s="1">
        <f t="shared" si="1"/>
        <v>6</v>
      </c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8"/>
  <sheetViews>
    <sheetView workbookViewId="0"/>
  </sheetViews>
  <sheetFormatPr baseColWidth="10" defaultColWidth="9.140625" defaultRowHeight="15" x14ac:dyDescent="0.25"/>
  <cols>
    <col min="1" max="1" width="19.28515625" style="1" customWidth="1"/>
    <col min="2" max="2" width="12" style="16" customWidth="1"/>
    <col min="3" max="10" width="8.42578125" style="16" customWidth="1"/>
    <col min="11" max="11" width="9.85546875" style="17" customWidth="1"/>
    <col min="12" max="12" width="15.28515625" style="1" customWidth="1"/>
    <col min="13" max="16384" width="9.140625" style="1"/>
  </cols>
  <sheetData>
    <row r="1" spans="1:11" x14ac:dyDescent="0.25">
      <c r="A1" s="1" t="s">
        <v>4</v>
      </c>
      <c r="B1" s="15">
        <v>200</v>
      </c>
    </row>
    <row r="2" spans="1:11" x14ac:dyDescent="0.25">
      <c r="A2" s="1" t="s">
        <v>5</v>
      </c>
      <c r="B2" s="15">
        <v>400</v>
      </c>
    </row>
    <row r="3" spans="1:11" x14ac:dyDescent="0.25">
      <c r="A3" s="1" t="s">
        <v>6</v>
      </c>
      <c r="B3" s="18">
        <v>20000</v>
      </c>
    </row>
    <row r="4" spans="1:11" x14ac:dyDescent="0.25">
      <c r="A4" s="1" t="s">
        <v>7</v>
      </c>
      <c r="B4" s="18">
        <v>30000</v>
      </c>
    </row>
    <row r="5" spans="1:11" x14ac:dyDescent="0.25">
      <c r="A5" s="1" t="s">
        <v>8</v>
      </c>
      <c r="B5" s="18">
        <v>160</v>
      </c>
    </row>
    <row r="6" spans="1:11" x14ac:dyDescent="0.25">
      <c r="A6" s="1" t="s">
        <v>9</v>
      </c>
      <c r="B6" s="18">
        <v>295</v>
      </c>
    </row>
    <row r="7" spans="1:11" x14ac:dyDescent="0.25">
      <c r="A7" s="1" t="s">
        <v>10</v>
      </c>
      <c r="B7" s="18">
        <v>1200000</v>
      </c>
    </row>
    <row r="8" spans="1:11" x14ac:dyDescent="0.25">
      <c r="A8" s="1" t="s">
        <v>11</v>
      </c>
      <c r="B8" s="18">
        <v>15000000</v>
      </c>
    </row>
    <row r="9" spans="1:11" x14ac:dyDescent="0.25">
      <c r="A9" s="1" t="s">
        <v>12</v>
      </c>
      <c r="B9" s="18">
        <v>5000000</v>
      </c>
    </row>
    <row r="10" spans="1:11" x14ac:dyDescent="0.25">
      <c r="A10" s="1" t="s">
        <v>60</v>
      </c>
      <c r="B10" s="19">
        <v>0.1</v>
      </c>
    </row>
    <row r="11" spans="1:11" x14ac:dyDescent="0.25">
      <c r="A11" s="1" t="s">
        <v>61</v>
      </c>
      <c r="B11" s="19">
        <v>0.3</v>
      </c>
    </row>
    <row r="12" spans="1:11" x14ac:dyDescent="0.25">
      <c r="A12" s="1" t="s">
        <v>62</v>
      </c>
      <c r="B12" s="19">
        <v>0.05</v>
      </c>
    </row>
    <row r="13" spans="1:11" x14ac:dyDescent="0.25">
      <c r="A13" s="1" t="s">
        <v>63</v>
      </c>
      <c r="B13" s="19">
        <v>0.12</v>
      </c>
    </row>
    <row r="14" spans="1:11" x14ac:dyDescent="0.25">
      <c r="B14" s="19"/>
    </row>
    <row r="15" spans="1:11" x14ac:dyDescent="0.25">
      <c r="A15" s="20" t="s">
        <v>64</v>
      </c>
    </row>
    <row r="16" spans="1:11" x14ac:dyDescent="0.25">
      <c r="B16" s="35" t="s">
        <v>31</v>
      </c>
      <c r="C16" s="35"/>
      <c r="D16" s="35"/>
      <c r="E16" s="35"/>
      <c r="F16" s="35"/>
      <c r="G16" s="35"/>
      <c r="H16" s="35"/>
      <c r="I16" s="35"/>
      <c r="J16" s="35"/>
      <c r="K16" s="17" t="s">
        <v>3</v>
      </c>
    </row>
    <row r="17" spans="1:14" s="23" customFormat="1" x14ac:dyDescent="0.25">
      <c r="A17" s="4"/>
      <c r="B17" s="21">
        <v>0</v>
      </c>
      <c r="C17" s="21">
        <v>1</v>
      </c>
      <c r="D17" s="21">
        <v>2</v>
      </c>
      <c r="E17" s="21">
        <v>3</v>
      </c>
      <c r="F17" s="21">
        <v>4</v>
      </c>
      <c r="G17" s="21">
        <v>5</v>
      </c>
      <c r="H17" s="21">
        <v>6</v>
      </c>
      <c r="I17" s="21">
        <v>7</v>
      </c>
      <c r="J17" s="21">
        <v>8</v>
      </c>
      <c r="K17" s="22" t="s">
        <v>13</v>
      </c>
    </row>
    <row r="18" spans="1:14" x14ac:dyDescent="0.25">
      <c r="A18" s="1" t="s">
        <v>55</v>
      </c>
      <c r="B18" s="24"/>
      <c r="C18" s="24">
        <f>(($B$1*$B$3)+($B$2*$B$4))/1000</f>
        <v>16000</v>
      </c>
      <c r="D18" s="24">
        <f t="shared" ref="D18:J18" si="0">(($B$1*$B$3)+($B$2*$B$4))/1000</f>
        <v>16000</v>
      </c>
      <c r="E18" s="24">
        <f t="shared" si="0"/>
        <v>16000</v>
      </c>
      <c r="F18" s="24">
        <f t="shared" si="0"/>
        <v>16000</v>
      </c>
      <c r="G18" s="24">
        <f t="shared" si="0"/>
        <v>16000</v>
      </c>
      <c r="H18" s="24">
        <f t="shared" si="0"/>
        <v>16000</v>
      </c>
      <c r="I18" s="24">
        <f t="shared" si="0"/>
        <v>16000</v>
      </c>
      <c r="J18" s="24">
        <f t="shared" si="0"/>
        <v>16000</v>
      </c>
      <c r="K18" s="25"/>
    </row>
    <row r="19" spans="1:14" x14ac:dyDescent="0.25">
      <c r="A19" s="1" t="s">
        <v>56</v>
      </c>
      <c r="B19" s="24"/>
      <c r="C19" s="24">
        <f>-(($B$5*$B$3)+($B$6*$B$4))/1000</f>
        <v>-12050</v>
      </c>
      <c r="D19" s="24">
        <f t="shared" ref="D19:J19" si="1">-(($B$5*$B$3)+($B$6*$B$4))/1000</f>
        <v>-12050</v>
      </c>
      <c r="E19" s="24">
        <f t="shared" si="1"/>
        <v>-12050</v>
      </c>
      <c r="F19" s="24">
        <f t="shared" si="1"/>
        <v>-12050</v>
      </c>
      <c r="G19" s="24">
        <f t="shared" si="1"/>
        <v>-12050</v>
      </c>
      <c r="H19" s="24">
        <f t="shared" si="1"/>
        <v>-12050</v>
      </c>
      <c r="I19" s="24">
        <f t="shared" si="1"/>
        <v>-12050</v>
      </c>
      <c r="J19" s="24">
        <f t="shared" si="1"/>
        <v>-12050</v>
      </c>
      <c r="K19" s="25"/>
    </row>
    <row r="20" spans="1:14" x14ac:dyDescent="0.25">
      <c r="A20" s="1" t="s">
        <v>57</v>
      </c>
      <c r="B20" s="24"/>
      <c r="C20" s="24">
        <f>-$B$7/1000</f>
        <v>-1200</v>
      </c>
      <c r="D20" s="24">
        <f t="shared" ref="D20:J20" si="2">-$B$7/1000</f>
        <v>-1200</v>
      </c>
      <c r="E20" s="24">
        <f t="shared" si="2"/>
        <v>-1200</v>
      </c>
      <c r="F20" s="24">
        <f t="shared" si="2"/>
        <v>-1200</v>
      </c>
      <c r="G20" s="24">
        <f t="shared" si="2"/>
        <v>-1200</v>
      </c>
      <c r="H20" s="24">
        <f t="shared" si="2"/>
        <v>-1200</v>
      </c>
      <c r="I20" s="24">
        <f t="shared" si="2"/>
        <v>-1200</v>
      </c>
      <c r="J20" s="24">
        <f t="shared" si="2"/>
        <v>-1200</v>
      </c>
      <c r="K20" s="25"/>
    </row>
    <row r="21" spans="1:14" x14ac:dyDescent="0.25">
      <c r="A21" s="4" t="s">
        <v>58</v>
      </c>
      <c r="B21" s="21">
        <f>-B8/1000</f>
        <v>-15000</v>
      </c>
      <c r="C21" s="21"/>
      <c r="D21" s="21" t="s">
        <v>3</v>
      </c>
      <c r="E21" s="21"/>
      <c r="F21" s="21"/>
      <c r="G21" s="21"/>
      <c r="H21" s="21"/>
      <c r="I21" s="21"/>
      <c r="J21" s="21">
        <f>B9/1000</f>
        <v>5000</v>
      </c>
      <c r="K21" s="22"/>
    </row>
    <row r="22" spans="1:14" x14ac:dyDescent="0.25">
      <c r="A22" s="1" t="s">
        <v>59</v>
      </c>
      <c r="B22" s="24">
        <f>B21</f>
        <v>-15000</v>
      </c>
      <c r="C22" s="24">
        <f t="shared" ref="C22:J22" si="3">SUM(C18:C21)</f>
        <v>2750</v>
      </c>
      <c r="D22" s="24">
        <f t="shared" si="3"/>
        <v>2750</v>
      </c>
      <c r="E22" s="24">
        <f t="shared" si="3"/>
        <v>2750</v>
      </c>
      <c r="F22" s="24">
        <f t="shared" si="3"/>
        <v>2750</v>
      </c>
      <c r="G22" s="24">
        <f t="shared" si="3"/>
        <v>2750</v>
      </c>
      <c r="H22" s="24">
        <f t="shared" si="3"/>
        <v>2750</v>
      </c>
      <c r="I22" s="24">
        <f t="shared" si="3"/>
        <v>2750</v>
      </c>
      <c r="J22" s="24">
        <f t="shared" si="3"/>
        <v>7750</v>
      </c>
      <c r="K22" s="25">
        <f>IRR(B22:J22)</f>
        <v>0.13132882713887439</v>
      </c>
    </row>
    <row r="23" spans="1:14" x14ac:dyDescent="0.25">
      <c r="D23" s="16" t="s">
        <v>3</v>
      </c>
      <c r="L23" s="26"/>
    </row>
    <row r="24" spans="1:14" x14ac:dyDescent="0.25">
      <c r="A24" s="20" t="s">
        <v>68</v>
      </c>
      <c r="B24" s="27"/>
    </row>
    <row r="25" spans="1:14" x14ac:dyDescent="0.25">
      <c r="B25" s="34" t="s">
        <v>31</v>
      </c>
      <c r="C25" s="34"/>
      <c r="D25" s="34"/>
      <c r="E25" s="34"/>
      <c r="F25" s="34"/>
      <c r="G25" s="34"/>
      <c r="H25" s="34"/>
      <c r="I25" s="34"/>
      <c r="J25" s="34"/>
      <c r="N25" s="1" t="s">
        <v>3</v>
      </c>
    </row>
    <row r="26" spans="1:14" x14ac:dyDescent="0.25">
      <c r="A26" s="4"/>
      <c r="B26" s="21">
        <v>0</v>
      </c>
      <c r="C26" s="21">
        <v>1</v>
      </c>
      <c r="D26" s="21">
        <v>2</v>
      </c>
      <c r="E26" s="21">
        <v>3</v>
      </c>
      <c r="F26" s="21">
        <v>4</v>
      </c>
      <c r="G26" s="21">
        <v>5</v>
      </c>
      <c r="H26" s="21">
        <v>6</v>
      </c>
      <c r="I26" s="21">
        <v>7</v>
      </c>
      <c r="J26" s="21">
        <v>8</v>
      </c>
      <c r="K26" s="22" t="s">
        <v>13</v>
      </c>
    </row>
    <row r="27" spans="1:14" x14ac:dyDescent="0.25">
      <c r="A27" s="1" t="s">
        <v>59</v>
      </c>
      <c r="B27" s="24">
        <f>B22</f>
        <v>-15000</v>
      </c>
      <c r="C27" s="24">
        <f>C22</f>
        <v>2750</v>
      </c>
      <c r="D27" s="24">
        <f t="shared" ref="D27:J27" si="4">D22</f>
        <v>2750</v>
      </c>
      <c r="E27" s="24">
        <f t="shared" si="4"/>
        <v>2750</v>
      </c>
      <c r="F27" s="24">
        <f t="shared" si="4"/>
        <v>2750</v>
      </c>
      <c r="G27" s="24">
        <f t="shared" si="4"/>
        <v>2750</v>
      </c>
      <c r="H27" s="24">
        <f t="shared" si="4"/>
        <v>2750</v>
      </c>
      <c r="I27" s="24">
        <f t="shared" si="4"/>
        <v>2750</v>
      </c>
      <c r="J27" s="24">
        <f t="shared" si="4"/>
        <v>7750</v>
      </c>
      <c r="K27" s="24"/>
    </row>
    <row r="28" spans="1:14" x14ac:dyDescent="0.25">
      <c r="A28" s="1" t="s">
        <v>67</v>
      </c>
      <c r="B28" s="3">
        <f>-J30</f>
        <v>4500</v>
      </c>
      <c r="C28" s="1"/>
      <c r="D28" s="1"/>
      <c r="E28" s="1"/>
      <c r="F28" s="1"/>
      <c r="G28" s="1"/>
      <c r="H28" s="1"/>
      <c r="I28" s="1"/>
      <c r="J28" s="1"/>
      <c r="K28" s="25"/>
    </row>
    <row r="29" spans="1:14" x14ac:dyDescent="0.25">
      <c r="A29" s="1" t="s">
        <v>65</v>
      </c>
      <c r="B29" s="24"/>
      <c r="C29" s="24">
        <f>-($B$8/1000)*$B$11*$B$12</f>
        <v>-225</v>
      </c>
      <c r="D29" s="24">
        <f t="shared" ref="D29:J29" si="5">-($B$8/1000)*$B$11*$B$12</f>
        <v>-225</v>
      </c>
      <c r="E29" s="24">
        <f t="shared" si="5"/>
        <v>-225</v>
      </c>
      <c r="F29" s="24">
        <f t="shared" si="5"/>
        <v>-225</v>
      </c>
      <c r="G29" s="24">
        <f t="shared" si="5"/>
        <v>-225</v>
      </c>
      <c r="H29" s="24">
        <f t="shared" si="5"/>
        <v>-225</v>
      </c>
      <c r="I29" s="24">
        <f t="shared" si="5"/>
        <v>-225</v>
      </c>
      <c r="J29" s="24">
        <f t="shared" si="5"/>
        <v>-225</v>
      </c>
      <c r="K29" s="25"/>
    </row>
    <row r="30" spans="1:14" x14ac:dyDescent="0.25">
      <c r="A30" s="4" t="s">
        <v>66</v>
      </c>
      <c r="B30" s="21"/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f>-B8*B11/1000</f>
        <v>-4500</v>
      </c>
      <c r="K30" s="22" t="s">
        <v>3</v>
      </c>
      <c r="M30" s="1" t="s">
        <v>3</v>
      </c>
    </row>
    <row r="31" spans="1:14" x14ac:dyDescent="0.25">
      <c r="A31" s="1" t="s">
        <v>16</v>
      </c>
      <c r="B31" s="24">
        <f>B27+B28+B29+B30</f>
        <v>-10500</v>
      </c>
      <c r="C31" s="24">
        <f>C27+C28+C29+C30</f>
        <v>2525</v>
      </c>
      <c r="D31" s="24">
        <f t="shared" ref="D31:J31" si="6">D27+D28+D29+D30</f>
        <v>2525</v>
      </c>
      <c r="E31" s="24">
        <f t="shared" si="6"/>
        <v>2525</v>
      </c>
      <c r="F31" s="24">
        <f t="shared" si="6"/>
        <v>2525</v>
      </c>
      <c r="G31" s="24">
        <f t="shared" si="6"/>
        <v>2525</v>
      </c>
      <c r="H31" s="24">
        <f t="shared" si="6"/>
        <v>2525</v>
      </c>
      <c r="I31" s="24">
        <f t="shared" si="6"/>
        <v>2525</v>
      </c>
      <c r="J31" s="24">
        <f t="shared" si="6"/>
        <v>3025</v>
      </c>
      <c r="K31" s="25">
        <f>IRR(B31:J31)</f>
        <v>0.1778434613428006</v>
      </c>
      <c r="L31" s="1" t="s">
        <v>3</v>
      </c>
    </row>
    <row r="32" spans="1:14" x14ac:dyDescent="0.25">
      <c r="B32" s="24"/>
      <c r="C32" s="24"/>
      <c r="D32" s="24"/>
      <c r="E32" s="24"/>
      <c r="F32" s="24"/>
      <c r="G32" s="24"/>
      <c r="H32" s="24"/>
      <c r="I32" s="24"/>
      <c r="J32" s="24"/>
      <c r="K32" s="25"/>
    </row>
    <row r="33" spans="1:12" x14ac:dyDescent="0.25">
      <c r="A33" s="20" t="s">
        <v>69</v>
      </c>
      <c r="B33" s="27"/>
    </row>
    <row r="34" spans="1:12" x14ac:dyDescent="0.25">
      <c r="B34" s="34" t="s">
        <v>31</v>
      </c>
      <c r="C34" s="34"/>
      <c r="D34" s="34"/>
      <c r="E34" s="34"/>
      <c r="F34" s="34"/>
      <c r="G34" s="34"/>
      <c r="H34" s="34"/>
      <c r="I34" s="34"/>
      <c r="J34" s="34"/>
    </row>
    <row r="35" spans="1:12" x14ac:dyDescent="0.25">
      <c r="A35" s="4"/>
      <c r="B35" s="21">
        <v>0</v>
      </c>
      <c r="C35" s="21">
        <v>1</v>
      </c>
      <c r="D35" s="21">
        <v>2</v>
      </c>
      <c r="E35" s="21">
        <v>3</v>
      </c>
      <c r="F35" s="21">
        <v>4</v>
      </c>
      <c r="G35" s="21">
        <v>5</v>
      </c>
      <c r="H35" s="21">
        <v>6</v>
      </c>
      <c r="I35" s="21">
        <v>7</v>
      </c>
      <c r="J35" s="21">
        <v>8</v>
      </c>
      <c r="K35" s="22" t="s">
        <v>32</v>
      </c>
    </row>
    <row r="36" spans="1:12" x14ac:dyDescent="0.25">
      <c r="A36" s="1" t="s">
        <v>59</v>
      </c>
      <c r="B36" s="24">
        <f>B22</f>
        <v>-15000</v>
      </c>
      <c r="C36" s="24">
        <f t="shared" ref="C36:J36" si="7">C22</f>
        <v>2750</v>
      </c>
      <c r="D36" s="24">
        <f t="shared" si="7"/>
        <v>2750</v>
      </c>
      <c r="E36" s="24">
        <f t="shared" si="7"/>
        <v>2750</v>
      </c>
      <c r="F36" s="24">
        <f t="shared" si="7"/>
        <v>2750</v>
      </c>
      <c r="G36" s="24">
        <f t="shared" si="7"/>
        <v>2750</v>
      </c>
      <c r="H36" s="24">
        <f t="shared" si="7"/>
        <v>2750</v>
      </c>
      <c r="I36" s="24">
        <f t="shared" si="7"/>
        <v>2750</v>
      </c>
      <c r="J36" s="24">
        <f t="shared" si="7"/>
        <v>7750</v>
      </c>
      <c r="K36" s="24">
        <f>B36+NPV(P25,C36:J36)</f>
        <v>12000</v>
      </c>
    </row>
    <row r="38" spans="1:12" x14ac:dyDescent="0.25">
      <c r="B38" s="34" t="s">
        <v>31</v>
      </c>
      <c r="C38" s="34"/>
      <c r="D38" s="34"/>
      <c r="E38" s="34"/>
      <c r="F38" s="34"/>
      <c r="G38" s="34"/>
      <c r="H38" s="34"/>
      <c r="I38" s="34"/>
      <c r="J38" s="34"/>
    </row>
    <row r="39" spans="1:12" x14ac:dyDescent="0.25">
      <c r="A39" s="4"/>
      <c r="B39" s="21">
        <v>0</v>
      </c>
      <c r="C39" s="21">
        <v>1</v>
      </c>
      <c r="D39" s="21">
        <v>2</v>
      </c>
      <c r="E39" s="21">
        <v>3</v>
      </c>
      <c r="F39" s="21">
        <v>4</v>
      </c>
      <c r="G39" s="21">
        <v>5</v>
      </c>
      <c r="H39" s="21">
        <v>6</v>
      </c>
      <c r="I39" s="21">
        <v>7</v>
      </c>
      <c r="J39" s="21">
        <v>8</v>
      </c>
      <c r="K39" s="22" t="s">
        <v>32</v>
      </c>
    </row>
    <row r="40" spans="1:12" hidden="1" x14ac:dyDescent="0.25">
      <c r="A40" s="1" t="s">
        <v>59</v>
      </c>
      <c r="B40" s="24">
        <f>B35</f>
        <v>0</v>
      </c>
      <c r="C40" s="24">
        <f>C35</f>
        <v>1</v>
      </c>
      <c r="D40" s="24">
        <f t="shared" ref="D40:J40" si="8">D35</f>
        <v>2</v>
      </c>
      <c r="E40" s="24">
        <f t="shared" si="8"/>
        <v>3</v>
      </c>
      <c r="F40" s="24">
        <f t="shared" si="8"/>
        <v>4</v>
      </c>
      <c r="G40" s="24">
        <f t="shared" si="8"/>
        <v>5</v>
      </c>
      <c r="H40" s="24">
        <f t="shared" si="8"/>
        <v>6</v>
      </c>
      <c r="I40" s="24">
        <f t="shared" si="8"/>
        <v>7</v>
      </c>
      <c r="J40" s="24">
        <f t="shared" si="8"/>
        <v>8</v>
      </c>
      <c r="K40" s="24"/>
    </row>
    <row r="41" spans="1:12" hidden="1" x14ac:dyDescent="0.25">
      <c r="A41" s="1" t="s">
        <v>67</v>
      </c>
      <c r="B41" s="3">
        <f>-J43</f>
        <v>0</v>
      </c>
      <c r="C41" s="1"/>
      <c r="D41" s="1"/>
      <c r="E41" s="1"/>
      <c r="F41" s="1"/>
      <c r="G41" s="1"/>
      <c r="H41" s="1"/>
      <c r="I41" s="1"/>
      <c r="J41" s="1"/>
      <c r="K41" s="25"/>
    </row>
    <row r="42" spans="1:12" hidden="1" x14ac:dyDescent="0.25">
      <c r="A42" s="1" t="s">
        <v>65</v>
      </c>
      <c r="B42" s="24"/>
      <c r="C42" s="24">
        <f>-($B$8/1000)*$B$11*$B$12</f>
        <v>-225</v>
      </c>
      <c r="D42" s="24">
        <f t="shared" ref="D42:J42" si="9">-($B$8/1000)*$B$11*$B$12</f>
        <v>-225</v>
      </c>
      <c r="E42" s="24">
        <f t="shared" si="9"/>
        <v>-225</v>
      </c>
      <c r="F42" s="24">
        <f t="shared" si="9"/>
        <v>-225</v>
      </c>
      <c r="G42" s="24">
        <f t="shared" si="9"/>
        <v>-225</v>
      </c>
      <c r="H42" s="24">
        <f t="shared" si="9"/>
        <v>-225</v>
      </c>
      <c r="I42" s="24">
        <f t="shared" si="9"/>
        <v>-225</v>
      </c>
      <c r="J42" s="24">
        <f t="shared" si="9"/>
        <v>-225</v>
      </c>
      <c r="K42" s="25"/>
    </row>
    <row r="43" spans="1:12" hidden="1" x14ac:dyDescent="0.25">
      <c r="A43" s="4" t="s">
        <v>66</v>
      </c>
      <c r="B43" s="21"/>
      <c r="C43" s="21">
        <v>0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f>-B21*B24/1000</f>
        <v>0</v>
      </c>
      <c r="K43" s="22" t="s">
        <v>3</v>
      </c>
    </row>
    <row r="44" spans="1:12" x14ac:dyDescent="0.25">
      <c r="A44" s="1" t="s">
        <v>70</v>
      </c>
      <c r="B44" s="24">
        <f>B31</f>
        <v>-10500</v>
      </c>
      <c r="C44" s="24">
        <f t="shared" ref="C44:J44" si="10">C31</f>
        <v>2525</v>
      </c>
      <c r="D44" s="24">
        <f t="shared" si="10"/>
        <v>2525</v>
      </c>
      <c r="E44" s="24">
        <f t="shared" si="10"/>
        <v>2525</v>
      </c>
      <c r="F44" s="24">
        <f t="shared" si="10"/>
        <v>2525</v>
      </c>
      <c r="G44" s="24">
        <f t="shared" si="10"/>
        <v>2525</v>
      </c>
      <c r="H44" s="24">
        <f t="shared" si="10"/>
        <v>2525</v>
      </c>
      <c r="I44" s="24">
        <f t="shared" si="10"/>
        <v>2525</v>
      </c>
      <c r="J44" s="24">
        <f t="shared" si="10"/>
        <v>3025</v>
      </c>
      <c r="K44" s="24">
        <f>B44+NPV(B13,C44:J44)</f>
        <v>2245.2320252571171</v>
      </c>
    </row>
    <row r="48" spans="1:12" x14ac:dyDescent="0.25">
      <c r="L48" s="1" t="s">
        <v>3</v>
      </c>
    </row>
  </sheetData>
  <mergeCells count="4">
    <mergeCell ref="B25:J25"/>
    <mergeCell ref="B16:J16"/>
    <mergeCell ref="B34:J34"/>
    <mergeCell ref="B38:J38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37"/>
  <sheetViews>
    <sheetView topLeftCell="A31" workbookViewId="0">
      <selection activeCell="H37" sqref="H37"/>
    </sheetView>
  </sheetViews>
  <sheetFormatPr baseColWidth="10" defaultColWidth="9.140625" defaultRowHeight="14.25" x14ac:dyDescent="0.2"/>
  <cols>
    <col min="1" max="1" width="15.140625" style="29" customWidth="1"/>
    <col min="2" max="2" width="12.42578125" style="29" customWidth="1"/>
    <col min="3" max="3" width="12.7109375" style="29" customWidth="1"/>
    <col min="4" max="16384" width="9.140625" style="29"/>
  </cols>
  <sheetData>
    <row r="1" spans="1:3" ht="15" x14ac:dyDescent="0.25">
      <c r="A1" s="28" t="s">
        <v>18</v>
      </c>
    </row>
    <row r="2" spans="1:3" s="1" customFormat="1" ht="15" x14ac:dyDescent="0.25">
      <c r="A2" s="1" t="s">
        <v>0</v>
      </c>
      <c r="B2" s="1" t="s">
        <v>1</v>
      </c>
      <c r="C2" s="1" t="s">
        <v>2</v>
      </c>
    </row>
    <row r="3" spans="1:3" x14ac:dyDescent="0.2">
      <c r="A3" s="29" t="s">
        <v>19</v>
      </c>
      <c r="B3" s="29">
        <v>1.6</v>
      </c>
      <c r="C3" s="29">
        <v>117</v>
      </c>
    </row>
    <row r="4" spans="1:3" x14ac:dyDescent="0.2">
      <c r="A4" s="29" t="s">
        <v>20</v>
      </c>
      <c r="B4" s="29">
        <v>1</v>
      </c>
      <c r="C4" s="29">
        <v>149</v>
      </c>
    </row>
    <row r="5" spans="1:3" x14ac:dyDescent="0.2">
      <c r="A5" s="29" t="s">
        <v>21</v>
      </c>
      <c r="B5" s="29">
        <v>7</v>
      </c>
      <c r="C5" s="29">
        <v>343.5</v>
      </c>
    </row>
    <row r="6" spans="1:3" x14ac:dyDescent="0.2">
      <c r="A6" s="29" t="s">
        <v>22</v>
      </c>
      <c r="B6" s="29">
        <v>7</v>
      </c>
      <c r="C6" s="29">
        <v>231</v>
      </c>
    </row>
    <row r="7" spans="1:3" x14ac:dyDescent="0.2">
      <c r="A7" s="29" t="s">
        <v>23</v>
      </c>
      <c r="B7" s="29">
        <v>2.4</v>
      </c>
      <c r="C7" s="29">
        <v>191</v>
      </c>
    </row>
    <row r="8" spans="1:3" x14ac:dyDescent="0.2">
      <c r="A8" s="29" t="s">
        <v>24</v>
      </c>
      <c r="B8" s="29">
        <v>4</v>
      </c>
      <c r="C8" s="29">
        <v>59</v>
      </c>
    </row>
    <row r="10" spans="1:3" ht="15" x14ac:dyDescent="0.25">
      <c r="A10" s="30" t="s">
        <v>17</v>
      </c>
    </row>
    <row r="11" spans="1:3" ht="15" x14ac:dyDescent="0.25">
      <c r="A11" s="28" t="s">
        <v>0</v>
      </c>
      <c r="B11" s="28" t="s">
        <v>25</v>
      </c>
    </row>
    <row r="12" spans="1:3" x14ac:dyDescent="0.2">
      <c r="A12" s="29" t="s">
        <v>19</v>
      </c>
      <c r="B12" s="31">
        <f t="shared" ref="B12:B17" si="0">B3/C3</f>
        <v>1.3675213675213675E-2</v>
      </c>
    </row>
    <row r="13" spans="1:3" x14ac:dyDescent="0.2">
      <c r="A13" s="29" t="s">
        <v>20</v>
      </c>
      <c r="B13" s="31">
        <f t="shared" si="0"/>
        <v>6.7114093959731542E-3</v>
      </c>
    </row>
    <row r="14" spans="1:3" x14ac:dyDescent="0.2">
      <c r="A14" s="29" t="s">
        <v>21</v>
      </c>
      <c r="B14" s="31">
        <f t="shared" si="0"/>
        <v>2.0378457059679767E-2</v>
      </c>
      <c r="C14" s="29" t="s">
        <v>3</v>
      </c>
    </row>
    <row r="15" spans="1:3" x14ac:dyDescent="0.2">
      <c r="A15" s="29" t="s">
        <v>22</v>
      </c>
      <c r="B15" s="31">
        <f t="shared" si="0"/>
        <v>3.0303030303030304E-2</v>
      </c>
    </row>
    <row r="16" spans="1:3" x14ac:dyDescent="0.2">
      <c r="A16" s="29" t="s">
        <v>23</v>
      </c>
      <c r="B16" s="31">
        <f t="shared" si="0"/>
        <v>1.2565445026178009E-2</v>
      </c>
    </row>
    <row r="17" spans="1:21" x14ac:dyDescent="0.2">
      <c r="A17" s="29" t="s">
        <v>24</v>
      </c>
      <c r="B17" s="31">
        <f t="shared" si="0"/>
        <v>6.7796610169491525E-2</v>
      </c>
      <c r="C17" s="29" t="s">
        <v>3</v>
      </c>
    </row>
    <row r="19" spans="1:21" ht="15" x14ac:dyDescent="0.25">
      <c r="A19" s="30" t="s">
        <v>26</v>
      </c>
    </row>
    <row r="20" spans="1:21" ht="15" x14ac:dyDescent="0.25">
      <c r="A20" s="28" t="s">
        <v>27</v>
      </c>
    </row>
    <row r="21" spans="1:21" ht="15" x14ac:dyDescent="0.25">
      <c r="A21" s="1" t="s">
        <v>28</v>
      </c>
      <c r="B21" s="29">
        <v>3.16</v>
      </c>
    </row>
    <row r="22" spans="1:21" ht="15" x14ac:dyDescent="0.25">
      <c r="A22" s="1" t="s">
        <v>29</v>
      </c>
      <c r="B22" s="29">
        <v>0.13</v>
      </c>
    </row>
    <row r="23" spans="1:21" ht="15" x14ac:dyDescent="0.25">
      <c r="A23" s="30"/>
    </row>
    <row r="24" spans="1:21" s="28" customFormat="1" ht="16.5" x14ac:dyDescent="0.3">
      <c r="A24" s="32" t="s">
        <v>30</v>
      </c>
      <c r="B24" s="32" t="s">
        <v>71</v>
      </c>
    </row>
    <row r="25" spans="1:21" ht="15" x14ac:dyDescent="0.25">
      <c r="B25" s="33">
        <f>$B$21*((1/($B$22-(C25/100))))</f>
        <v>24.307692307692307</v>
      </c>
      <c r="C25" s="23">
        <v>0</v>
      </c>
      <c r="U25" s="29" t="s">
        <v>3</v>
      </c>
    </row>
    <row r="26" spans="1:21" ht="15" x14ac:dyDescent="0.25">
      <c r="A26" s="23">
        <v>1</v>
      </c>
      <c r="B26" s="33">
        <f t="shared" ref="B26:B37" si="1">$B$21*((1/($B$22-(A26/100))))</f>
        <v>26.333333333333332</v>
      </c>
    </row>
    <row r="27" spans="1:21" ht="15" x14ac:dyDescent="0.25">
      <c r="A27" s="23">
        <v>2</v>
      </c>
      <c r="B27" s="33">
        <f t="shared" si="1"/>
        <v>28.72727272727273</v>
      </c>
    </row>
    <row r="28" spans="1:21" ht="15" x14ac:dyDescent="0.25">
      <c r="A28" s="23">
        <v>3</v>
      </c>
      <c r="B28" s="33">
        <f t="shared" si="1"/>
        <v>31.6</v>
      </c>
    </row>
    <row r="29" spans="1:21" ht="15" x14ac:dyDescent="0.25">
      <c r="A29" s="23">
        <v>4</v>
      </c>
      <c r="B29" s="33">
        <f t="shared" si="1"/>
        <v>35.111111111111114</v>
      </c>
    </row>
    <row r="30" spans="1:21" ht="15" x14ac:dyDescent="0.25">
      <c r="A30" s="23">
        <v>5</v>
      </c>
      <c r="B30" s="33">
        <f t="shared" si="1"/>
        <v>39.5</v>
      </c>
    </row>
    <row r="31" spans="1:21" ht="15" x14ac:dyDescent="0.25">
      <c r="A31" s="23">
        <v>6</v>
      </c>
      <c r="B31" s="33">
        <f t="shared" si="1"/>
        <v>45.142857142857139</v>
      </c>
    </row>
    <row r="32" spans="1:21" ht="15" x14ac:dyDescent="0.25">
      <c r="A32" s="23">
        <v>7</v>
      </c>
      <c r="B32" s="33">
        <f t="shared" si="1"/>
        <v>52.666666666666671</v>
      </c>
    </row>
    <row r="33" spans="1:3" ht="15" x14ac:dyDescent="0.25">
      <c r="A33" s="23">
        <v>8</v>
      </c>
      <c r="B33" s="33">
        <f t="shared" si="1"/>
        <v>63.2</v>
      </c>
    </row>
    <row r="34" spans="1:3" ht="15" x14ac:dyDescent="0.25">
      <c r="A34" s="23">
        <v>9</v>
      </c>
      <c r="B34" s="33">
        <f t="shared" si="1"/>
        <v>78.999999999999986</v>
      </c>
    </row>
    <row r="35" spans="1:3" ht="15" x14ac:dyDescent="0.25">
      <c r="A35" s="23">
        <v>10</v>
      </c>
      <c r="B35" s="33">
        <f t="shared" si="1"/>
        <v>105.33333333333334</v>
      </c>
      <c r="C35" s="29" t="s">
        <v>3</v>
      </c>
    </row>
    <row r="36" spans="1:3" ht="15" x14ac:dyDescent="0.25">
      <c r="A36" s="23">
        <v>11</v>
      </c>
      <c r="B36" s="33">
        <f t="shared" si="1"/>
        <v>157.99999999999997</v>
      </c>
    </row>
    <row r="37" spans="1:3" ht="15" x14ac:dyDescent="0.25">
      <c r="A37" s="23">
        <v>12</v>
      </c>
      <c r="B37" s="33">
        <f t="shared" si="1"/>
        <v>315.99999999999977</v>
      </c>
    </row>
  </sheetData>
  <phoneticPr fontId="2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Oppgave 8.1</vt:lpstr>
      <vt:lpstr>Oppgave 8.2</vt:lpstr>
      <vt:lpstr>Oppgave 8.3</vt:lpstr>
      <vt:lpstr>Oppgave 8.4</vt:lpstr>
      <vt:lpstr>8.5 figur</vt:lpstr>
    </vt:vector>
  </TitlesOfParts>
  <Company>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FAG86009</dc:creator>
  <cp:lastModifiedBy>Malgorzata Golinska</cp:lastModifiedBy>
  <cp:lastPrinted>2008-10-28T11:14:57Z</cp:lastPrinted>
  <dcterms:created xsi:type="dcterms:W3CDTF">2008-10-18T06:20:12Z</dcterms:created>
  <dcterms:modified xsi:type="dcterms:W3CDTF">2020-01-31T11:08:58Z</dcterms:modified>
</cp:coreProperties>
</file>